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ten-my.sharepoint.com/personal/denner_rodrigues2_thomsonreuters_com/Documents/Documents/Outros/"/>
    </mc:Choice>
  </mc:AlternateContent>
  <xr:revisionPtr revIDLastSave="274" documentId="8_{6C868FDA-974D-4593-89D1-4B0180A944D3}" xr6:coauthVersionLast="47" xr6:coauthVersionMax="47" xr10:uidLastSave="{9EEE9FB9-2224-49BE-8BCC-01D3210453DB}"/>
  <bookViews>
    <workbookView xWindow="-120" yWindow="-120" windowWidth="29040" windowHeight="15720" xr2:uid="{C64A4A2E-1E75-45E5-866D-89DF910CA308}"/>
  </bookViews>
  <sheets>
    <sheet name="01-20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4" i="2" l="1"/>
  <c r="L53" i="2"/>
  <c r="J51" i="2"/>
  <c r="L51" i="2" s="1"/>
  <c r="D51" i="2"/>
  <c r="B51" i="2"/>
  <c r="B53" i="2" s="1"/>
  <c r="D46" i="2"/>
  <c r="D48" i="2" s="1"/>
  <c r="B46" i="2"/>
  <c r="B48" i="2" s="1"/>
  <c r="F41" i="2"/>
  <c r="D42" i="2"/>
  <c r="D41" i="2"/>
  <c r="D43" i="2" s="1"/>
  <c r="B42" i="2"/>
  <c r="B41" i="2"/>
  <c r="B43" i="2" s="1"/>
  <c r="F53" i="2"/>
  <c r="D53" i="2"/>
  <c r="F48" i="2"/>
  <c r="H43" i="2"/>
  <c r="L30" i="2"/>
  <c r="L32" i="2" s="1"/>
  <c r="J30" i="2"/>
  <c r="J32" i="2" s="1"/>
  <c r="L26" i="2"/>
  <c r="L28" i="2" s="1"/>
  <c r="J26" i="2"/>
  <c r="J28" i="2" s="1"/>
  <c r="D26" i="2"/>
  <c r="D28" i="2" s="1"/>
  <c r="B26" i="2"/>
  <c r="B28" i="2" s="1"/>
  <c r="F28" i="2"/>
  <c r="B21" i="2"/>
  <c r="B23" i="2" s="1"/>
  <c r="D21" i="2"/>
  <c r="D23" i="2" s="1"/>
  <c r="F23" i="2"/>
  <c r="D16" i="2"/>
  <c r="D18" i="2" s="1"/>
  <c r="B16" i="2"/>
  <c r="B18" i="2" s="1"/>
  <c r="H18" i="2"/>
  <c r="J12" i="2"/>
  <c r="L12" i="2" s="1"/>
  <c r="G12" i="2"/>
  <c r="I12" i="2" s="1"/>
  <c r="D12" i="2"/>
  <c r="F12" i="2" s="1"/>
  <c r="H26" i="2" s="1"/>
  <c r="D11" i="2"/>
  <c r="J11" i="2"/>
  <c r="L11" i="2" s="1"/>
  <c r="G11" i="2"/>
  <c r="I11" i="2" s="1"/>
  <c r="F11" i="2"/>
  <c r="H21" i="2" s="1"/>
  <c r="H23" i="2" s="1"/>
  <c r="J7" i="2"/>
  <c r="L7" i="2" s="1"/>
  <c r="G7" i="2"/>
  <c r="I7" i="2" s="1"/>
  <c r="D7" i="2"/>
  <c r="F7" i="2" s="1"/>
  <c r="F16" i="2" s="1"/>
  <c r="J3" i="2"/>
  <c r="L3" i="2" s="1"/>
  <c r="G3" i="2"/>
  <c r="I3" i="2" s="1"/>
  <c r="D3" i="2"/>
  <c r="F3" i="2" s="1"/>
  <c r="F17" i="2" s="1"/>
  <c r="L33" i="2" l="1"/>
  <c r="F42" i="2"/>
  <c r="F43" i="2" s="1"/>
  <c r="H46" i="2"/>
  <c r="H48" i="2" s="1"/>
  <c r="H51" i="2"/>
  <c r="H53" i="2" s="1"/>
  <c r="F18" i="2"/>
  <c r="J34" i="2"/>
  <c r="J35" i="2" s="1"/>
  <c r="J36" i="2" s="1"/>
  <c r="H28" i="2"/>
  <c r="M3" i="2"/>
  <c r="A37" i="2" l="1"/>
  <c r="J52" i="2"/>
  <c r="L52" i="2" l="1"/>
  <c r="L55" i="2" s="1"/>
  <c r="L57" i="2" s="1"/>
  <c r="J55" i="2"/>
  <c r="J57" i="2" l="1"/>
  <c r="J58" i="2"/>
  <c r="J59" i="2" s="1"/>
  <c r="J60" i="2" s="1"/>
  <c r="A62" i="2" s="1"/>
</calcChain>
</file>

<file path=xl/sharedStrings.xml><?xml version="1.0" encoding="utf-8"?>
<sst xmlns="http://schemas.openxmlformats.org/spreadsheetml/2006/main" count="182" uniqueCount="63">
  <si>
    <t>COMPRAS</t>
  </si>
  <si>
    <t>NF</t>
  </si>
  <si>
    <t>Data</t>
  </si>
  <si>
    <t>Valor Contábil</t>
  </si>
  <si>
    <t>BC ICMS</t>
  </si>
  <si>
    <t>Valor ICMS</t>
  </si>
  <si>
    <t>Alíquota ICMS</t>
  </si>
  <si>
    <t>BC PIS</t>
  </si>
  <si>
    <t>Alíquota PIS</t>
  </si>
  <si>
    <t>Valor PIS</t>
  </si>
  <si>
    <t>BC COFINS</t>
  </si>
  <si>
    <t>Alíquota COFINS</t>
  </si>
  <si>
    <t>Valor COFINS</t>
  </si>
  <si>
    <t>VENDAS</t>
  </si>
  <si>
    <t>Custo Aquisição</t>
  </si>
  <si>
    <t>Crédito PIS</t>
  </si>
  <si>
    <t>Débito PIS</t>
  </si>
  <si>
    <t>PIS a Recolher</t>
  </si>
  <si>
    <t>PIS</t>
  </si>
  <si>
    <t>COFINS</t>
  </si>
  <si>
    <t>ICMS</t>
  </si>
  <si>
    <t>TOTAL</t>
  </si>
  <si>
    <t>IRPJ</t>
  </si>
  <si>
    <t>Base de Cálculo:</t>
  </si>
  <si>
    <t>Alíquota:</t>
  </si>
  <si>
    <t>IRPJ a Recolher:</t>
  </si>
  <si>
    <t>CSLL</t>
  </si>
  <si>
    <t>(-) CMV</t>
  </si>
  <si>
    <t>(-) Outras Despesas</t>
  </si>
  <si>
    <t>(=) Base de Cálculo</t>
  </si>
  <si>
    <t>Alíquota</t>
  </si>
  <si>
    <t>IRPJ a Recolher</t>
  </si>
  <si>
    <t>Valor IRPJ</t>
  </si>
  <si>
    <t>BC Adicional</t>
  </si>
  <si>
    <t>Valor Adicional</t>
  </si>
  <si>
    <t>Débito ICMS</t>
  </si>
  <si>
    <t>Crédito ICMS</t>
  </si>
  <si>
    <t>Débito COFINS</t>
  </si>
  <si>
    <t>Crédito COFINS</t>
  </si>
  <si>
    <t>CSLL a Recolher</t>
  </si>
  <si>
    <t>SERVIÇOS</t>
  </si>
  <si>
    <t>BC ISS</t>
  </si>
  <si>
    <t>Alíquota ISS</t>
  </si>
  <si>
    <t>Valor ISS</t>
  </si>
  <si>
    <t>ISS</t>
  </si>
  <si>
    <t>LUCRO PRESUMIDO 01/2026</t>
  </si>
  <si>
    <t>LUCRO PRESUMIDO 02/2026</t>
  </si>
  <si>
    <t>Débito ISS</t>
  </si>
  <si>
    <t>Crédito ISS</t>
  </si>
  <si>
    <t>COFINS a Recolher</t>
  </si>
  <si>
    <t>ICMS a Recolher</t>
  </si>
  <si>
    <t>ISS a Recolher</t>
  </si>
  <si>
    <t>LUCRO PRESUMIDO 03/2026</t>
  </si>
  <si>
    <t>IRPJ Comércio (8%)</t>
  </si>
  <si>
    <t>CSLL Comércio (12%)</t>
  </si>
  <si>
    <t>IRPJ Serviço (32%)</t>
  </si>
  <si>
    <t>CSLL Serviço (32%)</t>
  </si>
  <si>
    <t>Adicional</t>
  </si>
  <si>
    <t>LUCRO REAL 01/2026</t>
  </si>
  <si>
    <t>LUCRO REAL 02/2026</t>
  </si>
  <si>
    <t>LUCRO REAL 03/2026</t>
  </si>
  <si>
    <t>Receita Total</t>
  </si>
  <si>
    <t>(-) Impostos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</si>
</sst>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Clario"/>
      <family val="2"/>
    </font>
    <font>
      <b/>
      <sz val="10"/>
      <color theme="0"/>
      <name val="Clario"/>
      <family val="2"/>
    </font>
    <font>
      <b/>
      <sz val="10"/>
      <color theme="1"/>
      <name val="Clario"/>
      <family val="2"/>
    </font>
    <font>
      <b/>
      <sz val="10"/>
      <name val="Clario"/>
      <family val="2"/>
    </font>
    <font>
      <b/>
      <sz val="16"/>
      <color theme="1"/>
      <name val="Clario"/>
      <family val="2"/>
    </font>
  </fonts>
  <fills count="5">
    <fill>
      <patternFill patternType="none"/>
    </fill>
    <fill>
      <patternFill patternType="gray125"/>
    </fill>
    <fill>
      <patternFill patternType="solid">
        <fgColor rgb="FFD64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44" fontId="3" fillId="2" borderId="1" xfId="1" applyFont="1" applyFill="1" applyBorder="1" applyAlignment="1">
      <alignment horizontal="center" vertical="center"/>
    </xf>
    <xf numFmtId="10" fontId="3" fillId="2" borderId="1" xfId="2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44" fontId="2" fillId="0" borderId="1" xfId="1" applyFont="1" applyBorder="1" applyAlignment="1">
      <alignment vertical="center"/>
    </xf>
    <xf numFmtId="10" fontId="2" fillId="0" borderId="1" xfId="2" applyNumberFormat="1" applyFont="1" applyBorder="1" applyAlignment="1">
      <alignment vertical="center"/>
    </xf>
    <xf numFmtId="44" fontId="2" fillId="0" borderId="0" xfId="1" applyFont="1" applyAlignment="1">
      <alignment vertical="center"/>
    </xf>
    <xf numFmtId="10" fontId="2" fillId="0" borderId="0" xfId="2" applyNumberFormat="1" applyFont="1" applyAlignment="1">
      <alignment vertical="center"/>
    </xf>
    <xf numFmtId="0" fontId="4" fillId="0" borderId="1" xfId="0" applyFont="1" applyBorder="1" applyAlignment="1">
      <alignment vertical="center"/>
    </xf>
    <xf numFmtId="44" fontId="4" fillId="0" borderId="1" xfId="1" applyFont="1" applyBorder="1" applyAlignment="1">
      <alignment vertical="center"/>
    </xf>
    <xf numFmtId="44" fontId="2" fillId="0" borderId="2" xfId="1" applyFont="1" applyBorder="1" applyAlignment="1">
      <alignment vertical="center"/>
    </xf>
    <xf numFmtId="44" fontId="2" fillId="0" borderId="1" xfId="2" applyNumberFormat="1" applyFont="1" applyBorder="1" applyAlignment="1">
      <alignment vertical="center"/>
    </xf>
    <xf numFmtId="44" fontId="4" fillId="0" borderId="2" xfId="1" applyFont="1" applyBorder="1" applyAlignment="1">
      <alignment vertical="center"/>
    </xf>
    <xf numFmtId="44" fontId="4" fillId="0" borderId="1" xfId="2" applyNumberFormat="1" applyFont="1" applyBorder="1" applyAlignment="1">
      <alignment vertical="center"/>
    </xf>
    <xf numFmtId="14" fontId="2" fillId="0" borderId="0" xfId="0" applyNumberFormat="1" applyFont="1" applyAlignment="1">
      <alignment vertical="center"/>
    </xf>
    <xf numFmtId="44" fontId="2" fillId="0" borderId="0" xfId="1" applyFont="1" applyBorder="1" applyAlignment="1">
      <alignment vertical="center"/>
    </xf>
    <xf numFmtId="10" fontId="2" fillId="0" borderId="0" xfId="2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44" fontId="4" fillId="0" borderId="0" xfId="1" applyFont="1" applyBorder="1" applyAlignment="1">
      <alignment vertical="center"/>
    </xf>
    <xf numFmtId="0" fontId="4" fillId="0" borderId="5" xfId="0" applyFont="1" applyBorder="1" applyAlignment="1">
      <alignment vertical="center"/>
    </xf>
    <xf numFmtId="44" fontId="4" fillId="0" borderId="5" xfId="1" applyFont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44" fontId="6" fillId="4" borderId="0" xfId="0" applyNumberFormat="1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D64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CD709-82E2-406E-B941-B2766A86544B}">
  <dimension ref="A1:N66"/>
  <sheetViews>
    <sheetView showGridLines="0" tabSelected="1" topLeftCell="B1" zoomScaleNormal="100" workbookViewId="0">
      <selection sqref="A1:M1"/>
    </sheetView>
  </sheetViews>
  <sheetFormatPr defaultRowHeight="16.5" customHeight="1" x14ac:dyDescent="0.25"/>
  <cols>
    <col min="1" max="2" width="20.42578125" style="2" customWidth="1"/>
    <col min="3" max="4" width="20.42578125" style="9" customWidth="1"/>
    <col min="5" max="5" width="20.42578125" style="10" customWidth="1"/>
    <col min="6" max="7" width="20.42578125" style="9" customWidth="1"/>
    <col min="8" max="8" width="20.42578125" style="10" customWidth="1"/>
    <col min="9" max="10" width="20.42578125" style="9" customWidth="1"/>
    <col min="11" max="11" width="20.42578125" style="10" customWidth="1"/>
    <col min="12" max="13" width="20.42578125" style="9" customWidth="1"/>
    <col min="14" max="16384" width="9.140625" style="2"/>
  </cols>
  <sheetData>
    <row r="1" spans="1:13" ht="16.5" customHeight="1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6.5" customHeight="1" x14ac:dyDescent="0.25">
      <c r="A2" s="1" t="s">
        <v>1</v>
      </c>
      <c r="B2" s="1" t="s">
        <v>2</v>
      </c>
      <c r="C2" s="3" t="s">
        <v>3</v>
      </c>
      <c r="D2" s="3" t="s">
        <v>4</v>
      </c>
      <c r="E2" s="4" t="s">
        <v>6</v>
      </c>
      <c r="F2" s="3" t="s">
        <v>5</v>
      </c>
      <c r="G2" s="3" t="s">
        <v>7</v>
      </c>
      <c r="H2" s="4" t="s">
        <v>8</v>
      </c>
      <c r="I2" s="3" t="s">
        <v>9</v>
      </c>
      <c r="J2" s="3" t="s">
        <v>10</v>
      </c>
      <c r="K2" s="4" t="s">
        <v>11</v>
      </c>
      <c r="L2" s="3" t="s">
        <v>12</v>
      </c>
      <c r="M2" s="3" t="s">
        <v>14</v>
      </c>
    </row>
    <row r="3" spans="1:13" ht="16.5" customHeight="1" x14ac:dyDescent="0.25">
      <c r="A3" s="5">
        <v>1</v>
      </c>
      <c r="B3" s="6">
        <v>45292</v>
      </c>
      <c r="C3" s="7">
        <v>150000</v>
      </c>
      <c r="D3" s="7">
        <f>C3</f>
        <v>150000</v>
      </c>
      <c r="E3" s="8">
        <v>0.17</v>
      </c>
      <c r="F3" s="7">
        <f>D3*E3</f>
        <v>25500.000000000004</v>
      </c>
      <c r="G3" s="7">
        <f>C3</f>
        <v>150000</v>
      </c>
      <c r="H3" s="8">
        <v>0</v>
      </c>
      <c r="I3" s="7">
        <f>G3*H3</f>
        <v>0</v>
      </c>
      <c r="J3" s="7">
        <f>C3</f>
        <v>150000</v>
      </c>
      <c r="K3" s="8">
        <v>0</v>
      </c>
      <c r="L3" s="7">
        <f>J3*K3</f>
        <v>0</v>
      </c>
      <c r="M3" s="7">
        <f>C3-F3-I3-L3</f>
        <v>124500</v>
      </c>
    </row>
    <row r="5" spans="1:13" ht="16.5" customHeight="1" x14ac:dyDescent="0.25">
      <c r="A5" s="25" t="s">
        <v>13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</row>
    <row r="6" spans="1:13" ht="16.5" customHeight="1" x14ac:dyDescent="0.25">
      <c r="A6" s="1" t="s">
        <v>1</v>
      </c>
      <c r="B6" s="1" t="s">
        <v>2</v>
      </c>
      <c r="C6" s="3" t="s">
        <v>3</v>
      </c>
      <c r="D6" s="3" t="s">
        <v>4</v>
      </c>
      <c r="E6" s="4" t="s">
        <v>6</v>
      </c>
      <c r="F6" s="3" t="s">
        <v>5</v>
      </c>
      <c r="G6" s="3" t="s">
        <v>7</v>
      </c>
      <c r="H6" s="4" t="s">
        <v>8</v>
      </c>
      <c r="I6" s="3" t="s">
        <v>9</v>
      </c>
      <c r="J6" s="3" t="s">
        <v>10</v>
      </c>
      <c r="K6" s="4" t="s">
        <v>11</v>
      </c>
      <c r="L6" s="3" t="s">
        <v>12</v>
      </c>
    </row>
    <row r="7" spans="1:13" ht="16.5" customHeight="1" x14ac:dyDescent="0.25">
      <c r="A7" s="5">
        <v>1</v>
      </c>
      <c r="B7" s="6">
        <v>45292</v>
      </c>
      <c r="C7" s="7">
        <v>240000</v>
      </c>
      <c r="D7" s="7">
        <f>C7</f>
        <v>240000</v>
      </c>
      <c r="E7" s="8">
        <v>0.17</v>
      </c>
      <c r="F7" s="7">
        <f>D7*E7</f>
        <v>40800</v>
      </c>
      <c r="G7" s="7">
        <f>C7</f>
        <v>240000</v>
      </c>
      <c r="H7" s="8">
        <v>6.4999999999999997E-3</v>
      </c>
      <c r="I7" s="7">
        <f>G7*H7</f>
        <v>1560</v>
      </c>
      <c r="J7" s="7">
        <f>C7</f>
        <v>240000</v>
      </c>
      <c r="K7" s="8">
        <v>0.03</v>
      </c>
      <c r="L7" s="7">
        <f>J7*K7</f>
        <v>7200</v>
      </c>
    </row>
    <row r="8" spans="1:13" ht="16.5" customHeight="1" x14ac:dyDescent="0.25">
      <c r="B8" s="17"/>
      <c r="C8" s="18"/>
      <c r="D8" s="18"/>
      <c r="E8" s="19"/>
      <c r="F8" s="18"/>
      <c r="G8" s="18"/>
      <c r="H8" s="19"/>
      <c r="I8" s="18"/>
      <c r="J8" s="18"/>
      <c r="K8" s="19"/>
      <c r="L8" s="18"/>
    </row>
    <row r="9" spans="1:13" ht="16.5" customHeight="1" x14ac:dyDescent="0.25">
      <c r="A9" s="25" t="s">
        <v>40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spans="1:13" ht="16.5" customHeight="1" x14ac:dyDescent="0.25">
      <c r="A10" s="1" t="s">
        <v>1</v>
      </c>
      <c r="B10" s="1" t="s">
        <v>2</v>
      </c>
      <c r="C10" s="3" t="s">
        <v>3</v>
      </c>
      <c r="D10" s="3" t="s">
        <v>41</v>
      </c>
      <c r="E10" s="4" t="s">
        <v>42</v>
      </c>
      <c r="F10" s="3" t="s">
        <v>43</v>
      </c>
      <c r="G10" s="3" t="s">
        <v>7</v>
      </c>
      <c r="H10" s="4" t="s">
        <v>8</v>
      </c>
      <c r="I10" s="3" t="s">
        <v>9</v>
      </c>
      <c r="J10" s="3" t="s">
        <v>10</v>
      </c>
      <c r="K10" s="4" t="s">
        <v>11</v>
      </c>
      <c r="L10" s="3" t="s">
        <v>12</v>
      </c>
    </row>
    <row r="11" spans="1:13" ht="16.5" customHeight="1" x14ac:dyDescent="0.25">
      <c r="A11" s="5">
        <v>1</v>
      </c>
      <c r="B11" s="6">
        <v>45323</v>
      </c>
      <c r="C11" s="7">
        <v>74000</v>
      </c>
      <c r="D11" s="7">
        <f>C11</f>
        <v>74000</v>
      </c>
      <c r="E11" s="8">
        <v>0.05</v>
      </c>
      <c r="F11" s="7">
        <f>D11*E11</f>
        <v>3700</v>
      </c>
      <c r="G11" s="7">
        <f>C11</f>
        <v>74000</v>
      </c>
      <c r="H11" s="8">
        <v>6.4999999999999997E-3</v>
      </c>
      <c r="I11" s="7">
        <f>G11*H11</f>
        <v>481</v>
      </c>
      <c r="J11" s="7">
        <f>C11</f>
        <v>74000</v>
      </c>
      <c r="K11" s="8">
        <v>0.03</v>
      </c>
      <c r="L11" s="7">
        <f>J11*K11</f>
        <v>2220</v>
      </c>
    </row>
    <row r="12" spans="1:13" ht="16.5" customHeight="1" x14ac:dyDescent="0.25">
      <c r="A12" s="5">
        <v>2</v>
      </c>
      <c r="B12" s="6">
        <v>45352</v>
      </c>
      <c r="C12" s="7">
        <v>56000</v>
      </c>
      <c r="D12" s="7">
        <f>C12</f>
        <v>56000</v>
      </c>
      <c r="E12" s="8">
        <v>0.05</v>
      </c>
      <c r="F12" s="7">
        <f>D12*E12</f>
        <v>2800</v>
      </c>
      <c r="G12" s="7">
        <f>C12</f>
        <v>56000</v>
      </c>
      <c r="H12" s="8">
        <v>6.4999999999999997E-3</v>
      </c>
      <c r="I12" s="7">
        <f>G12*H12</f>
        <v>364</v>
      </c>
      <c r="J12" s="7">
        <f>C12</f>
        <v>56000</v>
      </c>
      <c r="K12" s="8">
        <v>0.03</v>
      </c>
      <c r="L12" s="7">
        <f>J12*K12</f>
        <v>1680</v>
      </c>
    </row>
    <row r="13" spans="1:13" ht="16.5" customHeight="1" x14ac:dyDescent="0.25">
      <c r="B13" s="17"/>
      <c r="C13" s="18"/>
      <c r="D13" s="18"/>
      <c r="E13" s="19"/>
      <c r="F13" s="18"/>
      <c r="G13" s="18"/>
      <c r="H13" s="19"/>
      <c r="I13" s="18"/>
      <c r="J13" s="18"/>
      <c r="K13" s="19"/>
      <c r="L13" s="18"/>
    </row>
    <row r="14" spans="1:13" ht="16.5" customHeight="1" x14ac:dyDescent="0.25">
      <c r="A14" s="26" t="s">
        <v>45</v>
      </c>
      <c r="B14" s="28"/>
      <c r="C14" s="28"/>
      <c r="D14" s="28"/>
      <c r="E14" s="28"/>
      <c r="F14" s="28"/>
      <c r="G14" s="28"/>
      <c r="H14" s="27"/>
      <c r="I14" s="18"/>
      <c r="J14" s="18"/>
      <c r="K14" s="19"/>
      <c r="L14" s="18"/>
    </row>
    <row r="15" spans="1:13" ht="16.5" customHeight="1" x14ac:dyDescent="0.25">
      <c r="A15" s="24" t="s">
        <v>18</v>
      </c>
      <c r="B15" s="24"/>
      <c r="C15" s="24" t="s">
        <v>19</v>
      </c>
      <c r="D15" s="24"/>
      <c r="E15" s="24" t="s">
        <v>20</v>
      </c>
      <c r="F15" s="24"/>
      <c r="G15" s="24" t="s">
        <v>44</v>
      </c>
      <c r="H15" s="24"/>
      <c r="I15" s="18"/>
      <c r="J15" s="18"/>
      <c r="K15" s="19"/>
      <c r="L15" s="18"/>
    </row>
    <row r="16" spans="1:13" ht="16.5" customHeight="1" x14ac:dyDescent="0.25">
      <c r="A16" s="5" t="s">
        <v>16</v>
      </c>
      <c r="B16" s="7">
        <f>C7*0.65%</f>
        <v>1560.0000000000002</v>
      </c>
      <c r="C16" s="5" t="s">
        <v>37</v>
      </c>
      <c r="D16" s="7">
        <f>C7*3%</f>
        <v>7200</v>
      </c>
      <c r="E16" s="5" t="s">
        <v>35</v>
      </c>
      <c r="F16" s="7">
        <f>F7</f>
        <v>40800</v>
      </c>
      <c r="G16" s="5" t="s">
        <v>47</v>
      </c>
      <c r="H16" s="7">
        <v>0</v>
      </c>
      <c r="I16" s="18"/>
      <c r="J16" s="18"/>
      <c r="K16" s="19"/>
      <c r="L16" s="18"/>
    </row>
    <row r="17" spans="1:12" ht="16.5" customHeight="1" x14ac:dyDescent="0.25">
      <c r="A17" s="5" t="s">
        <v>15</v>
      </c>
      <c r="B17" s="7">
        <v>0</v>
      </c>
      <c r="C17" s="5" t="s">
        <v>38</v>
      </c>
      <c r="D17" s="7">
        <v>0</v>
      </c>
      <c r="E17" s="5" t="s">
        <v>36</v>
      </c>
      <c r="F17" s="7">
        <f>F3</f>
        <v>25500.000000000004</v>
      </c>
      <c r="G17" s="5" t="s">
        <v>48</v>
      </c>
      <c r="H17" s="7">
        <v>0</v>
      </c>
      <c r="I17" s="18"/>
      <c r="J17" s="18"/>
      <c r="K17" s="19"/>
      <c r="L17" s="18"/>
    </row>
    <row r="18" spans="1:12" ht="16.5" customHeight="1" x14ac:dyDescent="0.25">
      <c r="A18" s="11" t="s">
        <v>17</v>
      </c>
      <c r="B18" s="12">
        <f>B16-B17</f>
        <v>1560.0000000000002</v>
      </c>
      <c r="C18" s="11" t="s">
        <v>49</v>
      </c>
      <c r="D18" s="12">
        <f>D16-D17</f>
        <v>7200</v>
      </c>
      <c r="E18" s="11" t="s">
        <v>50</v>
      </c>
      <c r="F18" s="12">
        <f>F16-F17</f>
        <v>15299.999999999996</v>
      </c>
      <c r="G18" s="11" t="s">
        <v>51</v>
      </c>
      <c r="H18" s="12">
        <f>H16-H17</f>
        <v>0</v>
      </c>
      <c r="I18" s="18"/>
      <c r="J18" s="18"/>
      <c r="K18" s="19"/>
      <c r="L18" s="18"/>
    </row>
    <row r="19" spans="1:12" ht="16.5" customHeight="1" x14ac:dyDescent="0.25">
      <c r="A19" s="26" t="s">
        <v>46</v>
      </c>
      <c r="B19" s="28"/>
      <c r="C19" s="28"/>
      <c r="D19" s="28"/>
      <c r="E19" s="28"/>
      <c r="F19" s="28"/>
      <c r="G19" s="28"/>
      <c r="H19" s="27"/>
      <c r="I19" s="18"/>
      <c r="J19" s="18"/>
      <c r="K19" s="19"/>
      <c r="L19" s="18"/>
    </row>
    <row r="20" spans="1:12" ht="16.5" customHeight="1" x14ac:dyDescent="0.25">
      <c r="A20" s="24" t="s">
        <v>18</v>
      </c>
      <c r="B20" s="24"/>
      <c r="C20" s="24" t="s">
        <v>19</v>
      </c>
      <c r="D20" s="24"/>
      <c r="E20" s="24" t="s">
        <v>20</v>
      </c>
      <c r="F20" s="24"/>
      <c r="G20" s="24" t="s">
        <v>44</v>
      </c>
      <c r="H20" s="24"/>
      <c r="I20" s="18"/>
      <c r="J20" s="18"/>
      <c r="K20" s="19"/>
      <c r="L20" s="18"/>
    </row>
    <row r="21" spans="1:12" ht="16.5" customHeight="1" x14ac:dyDescent="0.25">
      <c r="A21" s="5" t="s">
        <v>16</v>
      </c>
      <c r="B21" s="7">
        <f>C11*0.65%</f>
        <v>481.00000000000006</v>
      </c>
      <c r="C21" s="5" t="s">
        <v>37</v>
      </c>
      <c r="D21" s="7">
        <f>C11*3%</f>
        <v>2220</v>
      </c>
      <c r="E21" s="5" t="s">
        <v>35</v>
      </c>
      <c r="F21" s="7">
        <v>0</v>
      </c>
      <c r="G21" s="5" t="s">
        <v>47</v>
      </c>
      <c r="H21" s="7">
        <f>F11</f>
        <v>3700</v>
      </c>
      <c r="I21" s="18"/>
      <c r="J21" s="18"/>
      <c r="K21" s="19"/>
      <c r="L21" s="18"/>
    </row>
    <row r="22" spans="1:12" ht="16.5" customHeight="1" x14ac:dyDescent="0.25">
      <c r="A22" s="5" t="s">
        <v>15</v>
      </c>
      <c r="B22" s="7">
        <v>0</v>
      </c>
      <c r="C22" s="5" t="s">
        <v>38</v>
      </c>
      <c r="D22" s="7">
        <v>0</v>
      </c>
      <c r="E22" s="5" t="s">
        <v>36</v>
      </c>
      <c r="F22" s="7">
        <v>0</v>
      </c>
      <c r="G22" s="5" t="s">
        <v>48</v>
      </c>
      <c r="H22" s="7">
        <v>0</v>
      </c>
      <c r="I22" s="18"/>
      <c r="J22" s="18"/>
      <c r="K22" s="19"/>
      <c r="L22" s="18"/>
    </row>
    <row r="23" spans="1:12" ht="16.5" customHeight="1" x14ac:dyDescent="0.25">
      <c r="A23" s="22" t="s">
        <v>17</v>
      </c>
      <c r="B23" s="23">
        <f>B21-B22</f>
        <v>481.00000000000006</v>
      </c>
      <c r="C23" s="22" t="s">
        <v>49</v>
      </c>
      <c r="D23" s="23">
        <f>D21-D22</f>
        <v>2220</v>
      </c>
      <c r="E23" s="22" t="s">
        <v>50</v>
      </c>
      <c r="F23" s="23">
        <f>F21-F22</f>
        <v>0</v>
      </c>
      <c r="G23" s="22" t="s">
        <v>51</v>
      </c>
      <c r="H23" s="23">
        <f>H21-H22</f>
        <v>3700</v>
      </c>
      <c r="I23" s="18"/>
      <c r="J23" s="18"/>
      <c r="K23" s="19"/>
      <c r="L23" s="18"/>
    </row>
    <row r="24" spans="1:12" ht="16.5" customHeight="1" x14ac:dyDescent="0.25">
      <c r="A24" s="24" t="s">
        <v>52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pans="1:12" ht="16.5" customHeight="1" x14ac:dyDescent="0.25">
      <c r="A25" s="24" t="s">
        <v>18</v>
      </c>
      <c r="B25" s="24"/>
      <c r="C25" s="24" t="s">
        <v>19</v>
      </c>
      <c r="D25" s="24"/>
      <c r="E25" s="24" t="s">
        <v>20</v>
      </c>
      <c r="F25" s="24"/>
      <c r="G25" s="24" t="s">
        <v>44</v>
      </c>
      <c r="H25" s="26"/>
      <c r="I25" s="24" t="s">
        <v>53</v>
      </c>
      <c r="J25" s="24"/>
      <c r="K25" s="24" t="s">
        <v>54</v>
      </c>
      <c r="L25" s="24"/>
    </row>
    <row r="26" spans="1:12" ht="16.5" customHeight="1" x14ac:dyDescent="0.25">
      <c r="A26" s="5" t="s">
        <v>16</v>
      </c>
      <c r="B26" s="7">
        <f>C12*0.65%</f>
        <v>364.00000000000006</v>
      </c>
      <c r="C26" s="5" t="s">
        <v>37</v>
      </c>
      <c r="D26" s="7">
        <f>C12*3%</f>
        <v>1680</v>
      </c>
      <c r="E26" s="5" t="s">
        <v>35</v>
      </c>
      <c r="F26" s="7">
        <v>0</v>
      </c>
      <c r="G26" s="5" t="s">
        <v>47</v>
      </c>
      <c r="H26" s="13">
        <f>F12</f>
        <v>2800</v>
      </c>
      <c r="I26" s="5" t="s">
        <v>23</v>
      </c>
      <c r="J26" s="7">
        <f>C7*8%</f>
        <v>19200</v>
      </c>
      <c r="K26" s="5" t="s">
        <v>23</v>
      </c>
      <c r="L26" s="7">
        <f>C7*12%</f>
        <v>28800</v>
      </c>
    </row>
    <row r="27" spans="1:12" ht="16.5" customHeight="1" x14ac:dyDescent="0.25">
      <c r="A27" s="5" t="s">
        <v>15</v>
      </c>
      <c r="B27" s="7">
        <v>0</v>
      </c>
      <c r="C27" s="5" t="s">
        <v>38</v>
      </c>
      <c r="D27" s="7">
        <v>0</v>
      </c>
      <c r="E27" s="5" t="s">
        <v>36</v>
      </c>
      <c r="F27" s="7">
        <v>0</v>
      </c>
      <c r="G27" s="5" t="s">
        <v>48</v>
      </c>
      <c r="H27" s="13">
        <v>0</v>
      </c>
      <c r="I27" s="5" t="s">
        <v>24</v>
      </c>
      <c r="J27" s="8">
        <v>0.15</v>
      </c>
      <c r="K27" s="5" t="s">
        <v>24</v>
      </c>
      <c r="L27" s="8">
        <v>0.09</v>
      </c>
    </row>
    <row r="28" spans="1:12" ht="16.5" customHeight="1" x14ac:dyDescent="0.25">
      <c r="A28" s="11" t="s">
        <v>17</v>
      </c>
      <c r="B28" s="12">
        <f>B26-B27</f>
        <v>364.00000000000006</v>
      </c>
      <c r="C28" s="11" t="s">
        <v>49</v>
      </c>
      <c r="D28" s="12">
        <f>D26-D27</f>
        <v>1680</v>
      </c>
      <c r="E28" s="11" t="s">
        <v>50</v>
      </c>
      <c r="F28" s="12">
        <f>F26-F27</f>
        <v>0</v>
      </c>
      <c r="G28" s="11" t="s">
        <v>51</v>
      </c>
      <c r="H28" s="15">
        <f>H26-H27</f>
        <v>2800</v>
      </c>
      <c r="I28" s="11" t="s">
        <v>25</v>
      </c>
      <c r="J28" s="12">
        <f>J26*J27</f>
        <v>2880</v>
      </c>
      <c r="K28" s="11" t="s">
        <v>25</v>
      </c>
      <c r="L28" s="12">
        <f>L26*L27</f>
        <v>2592</v>
      </c>
    </row>
    <row r="29" spans="1:12" ht="16.5" customHeight="1" x14ac:dyDescent="0.25">
      <c r="A29" s="20"/>
      <c r="B29" s="21"/>
      <c r="C29" s="20"/>
      <c r="D29" s="21"/>
      <c r="E29" s="20"/>
      <c r="F29" s="21"/>
      <c r="G29" s="20"/>
      <c r="H29" s="21"/>
      <c r="I29" s="24" t="s">
        <v>55</v>
      </c>
      <c r="J29" s="24"/>
      <c r="K29" s="24" t="s">
        <v>56</v>
      </c>
      <c r="L29" s="24"/>
    </row>
    <row r="30" spans="1:12" ht="16.5" customHeight="1" x14ac:dyDescent="0.25">
      <c r="A30" s="20"/>
      <c r="B30" s="21"/>
      <c r="C30" s="20"/>
      <c r="D30" s="21"/>
      <c r="E30" s="20"/>
      <c r="F30" s="21"/>
      <c r="G30" s="20"/>
      <c r="H30" s="21"/>
      <c r="I30" s="5" t="s">
        <v>23</v>
      </c>
      <c r="J30" s="7">
        <f>(C11+C12)*32%</f>
        <v>41600</v>
      </c>
      <c r="K30" s="5" t="s">
        <v>23</v>
      </c>
      <c r="L30" s="7">
        <f>(C11+C12)*32%</f>
        <v>41600</v>
      </c>
    </row>
    <row r="31" spans="1:12" ht="16.5" customHeight="1" x14ac:dyDescent="0.25">
      <c r="A31" s="20"/>
      <c r="B31" s="21"/>
      <c r="C31" s="20"/>
      <c r="D31" s="21"/>
      <c r="E31" s="20"/>
      <c r="F31" s="21"/>
      <c r="G31" s="20"/>
      <c r="H31" s="21"/>
      <c r="I31" s="5" t="s">
        <v>24</v>
      </c>
      <c r="J31" s="8">
        <v>0.15</v>
      </c>
      <c r="K31" s="5" t="s">
        <v>24</v>
      </c>
      <c r="L31" s="8">
        <v>0.09</v>
      </c>
    </row>
    <row r="32" spans="1:12" ht="16.5" customHeight="1" x14ac:dyDescent="0.25">
      <c r="A32" s="20"/>
      <c r="B32" s="21"/>
      <c r="C32" s="20"/>
      <c r="D32" s="21"/>
      <c r="E32" s="20"/>
      <c r="F32" s="21"/>
      <c r="G32" s="20"/>
      <c r="H32" s="21"/>
      <c r="I32" s="11" t="s">
        <v>25</v>
      </c>
      <c r="J32" s="12">
        <f>J30*J31</f>
        <v>6240</v>
      </c>
      <c r="K32" s="11" t="s">
        <v>25</v>
      </c>
      <c r="L32" s="12">
        <f>L30*L31</f>
        <v>3744</v>
      </c>
    </row>
    <row r="33" spans="1:12" ht="16.5" customHeight="1" x14ac:dyDescent="0.25">
      <c r="A33" s="20"/>
      <c r="B33" s="21"/>
      <c r="C33" s="20"/>
      <c r="D33" s="21"/>
      <c r="E33" s="20"/>
      <c r="F33" s="21"/>
      <c r="G33" s="20"/>
      <c r="H33" s="21"/>
      <c r="I33" s="24" t="s">
        <v>57</v>
      </c>
      <c r="J33" s="24"/>
      <c r="K33" s="11" t="s">
        <v>21</v>
      </c>
      <c r="L33" s="12">
        <f>L28+L32</f>
        <v>6336</v>
      </c>
    </row>
    <row r="34" spans="1:12" ht="16.5" customHeight="1" x14ac:dyDescent="0.25">
      <c r="A34" s="20"/>
      <c r="B34" s="21"/>
      <c r="C34" s="20"/>
      <c r="D34" s="21"/>
      <c r="E34" s="20"/>
      <c r="F34" s="21"/>
      <c r="G34" s="20"/>
      <c r="H34" s="21"/>
      <c r="I34" s="5" t="s">
        <v>33</v>
      </c>
      <c r="J34" s="14">
        <f>(J30+J26)-60000</f>
        <v>800</v>
      </c>
      <c r="K34" s="20"/>
      <c r="L34" s="21"/>
    </row>
    <row r="35" spans="1:12" ht="16.5" customHeight="1" x14ac:dyDescent="0.25">
      <c r="A35" s="20"/>
      <c r="B35" s="21"/>
      <c r="C35" s="20"/>
      <c r="D35" s="21"/>
      <c r="E35" s="20"/>
      <c r="F35" s="21"/>
      <c r="G35" s="20"/>
      <c r="H35" s="21"/>
      <c r="I35" s="11" t="s">
        <v>34</v>
      </c>
      <c r="J35" s="12">
        <f>J34*10%</f>
        <v>80</v>
      </c>
      <c r="K35" s="19"/>
      <c r="L35" s="18"/>
    </row>
    <row r="36" spans="1:12" ht="16.5" customHeight="1" x14ac:dyDescent="0.25">
      <c r="A36" s="20"/>
      <c r="B36" s="21"/>
      <c r="C36" s="20"/>
      <c r="D36" s="21"/>
      <c r="E36" s="20"/>
      <c r="F36" s="21"/>
      <c r="G36" s="20"/>
      <c r="H36" s="21"/>
      <c r="I36" s="11" t="s">
        <v>21</v>
      </c>
      <c r="J36" s="12">
        <f>J28+J32+J35</f>
        <v>9200</v>
      </c>
      <c r="K36" s="19"/>
      <c r="L36" s="18"/>
    </row>
    <row r="37" spans="1:12" ht="16.5" customHeight="1" x14ac:dyDescent="0.25">
      <c r="A37" s="29">
        <f>B18+B23+B28+D18+D23+D28+F18+F23+F28+H18+H23+H28+J36+L33</f>
        <v>50841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</row>
    <row r="38" spans="1:12" ht="16.5" customHeight="1" x14ac:dyDescent="0.25">
      <c r="A38" s="20"/>
      <c r="B38" s="21"/>
      <c r="C38" s="20"/>
      <c r="D38" s="21"/>
      <c r="E38" s="20"/>
      <c r="F38" s="21"/>
      <c r="G38" s="20"/>
      <c r="H38" s="21"/>
      <c r="I38" s="18"/>
      <c r="J38" s="18"/>
      <c r="K38" s="19"/>
      <c r="L38" s="18"/>
    </row>
    <row r="39" spans="1:12" ht="16.5" customHeight="1" x14ac:dyDescent="0.25">
      <c r="A39" s="26" t="s">
        <v>58</v>
      </c>
      <c r="B39" s="28"/>
      <c r="C39" s="28"/>
      <c r="D39" s="28"/>
      <c r="E39" s="28"/>
      <c r="F39" s="28"/>
      <c r="G39" s="28"/>
      <c r="H39" s="27"/>
      <c r="I39" s="18"/>
      <c r="J39" s="18"/>
      <c r="K39" s="19"/>
      <c r="L39" s="18"/>
    </row>
    <row r="40" spans="1:12" ht="16.5" customHeight="1" x14ac:dyDescent="0.25">
      <c r="A40" s="24" t="s">
        <v>18</v>
      </c>
      <c r="B40" s="24"/>
      <c r="C40" s="24" t="s">
        <v>19</v>
      </c>
      <c r="D40" s="24"/>
      <c r="E40" s="24" t="s">
        <v>20</v>
      </c>
      <c r="F40" s="24"/>
      <c r="G40" s="24" t="s">
        <v>44</v>
      </c>
      <c r="H40" s="24"/>
      <c r="I40" s="18"/>
      <c r="J40" s="18"/>
      <c r="K40" s="19"/>
      <c r="L40" s="18"/>
    </row>
    <row r="41" spans="1:12" ht="16.5" customHeight="1" x14ac:dyDescent="0.25">
      <c r="A41" s="5" t="s">
        <v>16</v>
      </c>
      <c r="B41" s="7">
        <f>C7*1.65%</f>
        <v>3960</v>
      </c>
      <c r="C41" s="5" t="s">
        <v>37</v>
      </c>
      <c r="D41" s="7">
        <f>C7*7.6%</f>
        <v>18240</v>
      </c>
      <c r="E41" s="5" t="s">
        <v>35</v>
      </c>
      <c r="F41" s="7">
        <f>F7</f>
        <v>40800</v>
      </c>
      <c r="G41" s="5" t="s">
        <v>47</v>
      </c>
      <c r="H41" s="7">
        <v>0</v>
      </c>
      <c r="I41" s="18"/>
      <c r="J41" s="18"/>
      <c r="K41" s="19"/>
      <c r="L41" s="18"/>
    </row>
    <row r="42" spans="1:12" ht="16.5" customHeight="1" x14ac:dyDescent="0.25">
      <c r="A42" s="5" t="s">
        <v>15</v>
      </c>
      <c r="B42" s="7">
        <f>C3*1.65%</f>
        <v>2475</v>
      </c>
      <c r="C42" s="5" t="s">
        <v>38</v>
      </c>
      <c r="D42" s="7">
        <f>C3*7.6%</f>
        <v>11400</v>
      </c>
      <c r="E42" s="5" t="s">
        <v>36</v>
      </c>
      <c r="F42" s="7">
        <f>F3</f>
        <v>25500.000000000004</v>
      </c>
      <c r="G42" s="5" t="s">
        <v>48</v>
      </c>
      <c r="H42" s="7">
        <v>0</v>
      </c>
      <c r="I42" s="18"/>
      <c r="J42" s="18"/>
      <c r="K42" s="19"/>
      <c r="L42" s="18"/>
    </row>
    <row r="43" spans="1:12" ht="16.5" customHeight="1" x14ac:dyDescent="0.25">
      <c r="A43" s="11" t="s">
        <v>17</v>
      </c>
      <c r="B43" s="12">
        <f>B41-B42</f>
        <v>1485</v>
      </c>
      <c r="C43" s="11" t="s">
        <v>49</v>
      </c>
      <c r="D43" s="12">
        <f>D41-D42</f>
        <v>6840</v>
      </c>
      <c r="E43" s="11" t="s">
        <v>50</v>
      </c>
      <c r="F43" s="12">
        <f>F41-F42</f>
        <v>15299.999999999996</v>
      </c>
      <c r="G43" s="11" t="s">
        <v>51</v>
      </c>
      <c r="H43" s="12">
        <f>H41-H42</f>
        <v>0</v>
      </c>
      <c r="I43" s="18"/>
      <c r="J43" s="18"/>
      <c r="K43" s="19"/>
      <c r="L43" s="18"/>
    </row>
    <row r="44" spans="1:12" ht="16.5" customHeight="1" x14ac:dyDescent="0.25">
      <c r="A44" s="26" t="s">
        <v>59</v>
      </c>
      <c r="B44" s="28"/>
      <c r="C44" s="28"/>
      <c r="D44" s="28"/>
      <c r="E44" s="28"/>
      <c r="F44" s="28"/>
      <c r="G44" s="28"/>
      <c r="H44" s="27"/>
      <c r="I44" s="18"/>
      <c r="J44" s="18"/>
      <c r="K44" s="19"/>
      <c r="L44" s="18"/>
    </row>
    <row r="45" spans="1:12" ht="16.5" customHeight="1" x14ac:dyDescent="0.25">
      <c r="A45" s="24" t="s">
        <v>18</v>
      </c>
      <c r="B45" s="24"/>
      <c r="C45" s="24" t="s">
        <v>19</v>
      </c>
      <c r="D45" s="24"/>
      <c r="E45" s="24" t="s">
        <v>20</v>
      </c>
      <c r="F45" s="24"/>
      <c r="G45" s="24" t="s">
        <v>44</v>
      </c>
      <c r="H45" s="24"/>
      <c r="I45" s="18"/>
      <c r="J45" s="18"/>
      <c r="K45" s="19"/>
      <c r="L45" s="18"/>
    </row>
    <row r="46" spans="1:12" ht="16.5" customHeight="1" x14ac:dyDescent="0.25">
      <c r="A46" s="5" t="s">
        <v>16</v>
      </c>
      <c r="B46" s="7">
        <f>C11*1.65%</f>
        <v>1221</v>
      </c>
      <c r="C46" s="5" t="s">
        <v>37</v>
      </c>
      <c r="D46" s="7">
        <f>C11*7.6%</f>
        <v>5624</v>
      </c>
      <c r="E46" s="5" t="s">
        <v>35</v>
      </c>
      <c r="F46" s="7">
        <v>0</v>
      </c>
      <c r="G46" s="5" t="s">
        <v>47</v>
      </c>
      <c r="H46" s="7">
        <f>F11</f>
        <v>3700</v>
      </c>
      <c r="I46" s="18"/>
      <c r="J46" s="18"/>
      <c r="K46" s="19"/>
      <c r="L46" s="18"/>
    </row>
    <row r="47" spans="1:12" ht="16.5" customHeight="1" x14ac:dyDescent="0.25">
      <c r="A47" s="5" t="s">
        <v>15</v>
      </c>
      <c r="B47" s="7">
        <v>0</v>
      </c>
      <c r="C47" s="5" t="s">
        <v>38</v>
      </c>
      <c r="D47" s="7">
        <v>0</v>
      </c>
      <c r="E47" s="5" t="s">
        <v>36</v>
      </c>
      <c r="F47" s="7">
        <v>0</v>
      </c>
      <c r="G47" s="5" t="s">
        <v>48</v>
      </c>
      <c r="H47" s="7">
        <v>0</v>
      </c>
      <c r="I47" s="18"/>
      <c r="J47" s="18"/>
      <c r="K47" s="19"/>
      <c r="L47" s="18"/>
    </row>
    <row r="48" spans="1:12" ht="16.5" customHeight="1" x14ac:dyDescent="0.25">
      <c r="A48" s="22" t="s">
        <v>17</v>
      </c>
      <c r="B48" s="23">
        <f>B46-B47</f>
        <v>1221</v>
      </c>
      <c r="C48" s="22" t="s">
        <v>49</v>
      </c>
      <c r="D48" s="23">
        <f>D46-D47</f>
        <v>5624</v>
      </c>
      <c r="E48" s="22" t="s">
        <v>50</v>
      </c>
      <c r="F48" s="23">
        <f>F46-F47</f>
        <v>0</v>
      </c>
      <c r="G48" s="22" t="s">
        <v>51</v>
      </c>
      <c r="H48" s="23">
        <f>H46-H47</f>
        <v>3700</v>
      </c>
      <c r="I48" s="18"/>
      <c r="J48" s="18"/>
      <c r="K48" s="19"/>
      <c r="L48" s="18"/>
    </row>
    <row r="49" spans="1:14" ht="16.5" customHeight="1" x14ac:dyDescent="0.25">
      <c r="A49" s="24" t="s">
        <v>60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</row>
    <row r="50" spans="1:14" ht="16.5" customHeight="1" x14ac:dyDescent="0.25">
      <c r="A50" s="24" t="s">
        <v>18</v>
      </c>
      <c r="B50" s="24"/>
      <c r="C50" s="24" t="s">
        <v>19</v>
      </c>
      <c r="D50" s="24"/>
      <c r="E50" s="24" t="s">
        <v>20</v>
      </c>
      <c r="F50" s="24"/>
      <c r="G50" s="24" t="s">
        <v>44</v>
      </c>
      <c r="H50" s="24"/>
      <c r="I50" s="27" t="s">
        <v>22</v>
      </c>
      <c r="J50" s="24"/>
      <c r="K50" s="24" t="s">
        <v>26</v>
      </c>
      <c r="L50" s="24"/>
    </row>
    <row r="51" spans="1:14" ht="16.5" customHeight="1" x14ac:dyDescent="0.25">
      <c r="A51" s="5" t="s">
        <v>16</v>
      </c>
      <c r="B51" s="7">
        <f>C12*1.65%</f>
        <v>924</v>
      </c>
      <c r="C51" s="5" t="s">
        <v>37</v>
      </c>
      <c r="D51" s="7">
        <f>C12*7.6%</f>
        <v>4256</v>
      </c>
      <c r="E51" s="5" t="s">
        <v>35</v>
      </c>
      <c r="F51" s="7">
        <v>0</v>
      </c>
      <c r="G51" s="5" t="s">
        <v>47</v>
      </c>
      <c r="H51" s="7">
        <f>F12</f>
        <v>2800</v>
      </c>
      <c r="I51" s="5" t="s">
        <v>61</v>
      </c>
      <c r="J51" s="7">
        <f>C7+C11+C12</f>
        <v>370000</v>
      </c>
      <c r="K51" s="5" t="s">
        <v>61</v>
      </c>
      <c r="L51" s="7">
        <f>J51</f>
        <v>370000</v>
      </c>
    </row>
    <row r="52" spans="1:14" ht="16.5" customHeight="1" x14ac:dyDescent="0.25">
      <c r="A52" s="5" t="s">
        <v>15</v>
      </c>
      <c r="B52" s="7">
        <v>0</v>
      </c>
      <c r="C52" s="5" t="s">
        <v>38</v>
      </c>
      <c r="D52" s="7">
        <v>0</v>
      </c>
      <c r="E52" s="5" t="s">
        <v>36</v>
      </c>
      <c r="F52" s="7">
        <v>0</v>
      </c>
      <c r="G52" s="5" t="s">
        <v>48</v>
      </c>
      <c r="H52" s="7">
        <v>0</v>
      </c>
      <c r="I52" s="5" t="s">
        <v>62</v>
      </c>
      <c r="J52" s="14">
        <f>B43+D43+F43+H43+B48+D48+F48+H48+H53+F53+D53+B53</f>
        <v>42150</v>
      </c>
      <c r="K52" s="5" t="s">
        <v>62</v>
      </c>
      <c r="L52" s="14">
        <f>J52</f>
        <v>42150</v>
      </c>
    </row>
    <row r="53" spans="1:14" ht="16.5" customHeight="1" x14ac:dyDescent="0.25">
      <c r="A53" s="11" t="s">
        <v>17</v>
      </c>
      <c r="B53" s="12">
        <f>B51-B52</f>
        <v>924</v>
      </c>
      <c r="C53" s="11" t="s">
        <v>49</v>
      </c>
      <c r="D53" s="12">
        <f>D51-D52</f>
        <v>4256</v>
      </c>
      <c r="E53" s="11" t="s">
        <v>50</v>
      </c>
      <c r="F53" s="12">
        <f>F51-F52</f>
        <v>0</v>
      </c>
      <c r="G53" s="11" t="s">
        <v>51</v>
      </c>
      <c r="H53" s="12">
        <f>H51-H52</f>
        <v>2800</v>
      </c>
      <c r="I53" s="5" t="s">
        <v>27</v>
      </c>
      <c r="J53" s="7">
        <v>80000</v>
      </c>
      <c r="K53" s="5" t="s">
        <v>27</v>
      </c>
      <c r="L53" s="7">
        <f>J53</f>
        <v>80000</v>
      </c>
    </row>
    <row r="54" spans="1:14" ht="16.5" customHeight="1" x14ac:dyDescent="0.25">
      <c r="A54" s="20"/>
      <c r="B54" s="21"/>
      <c r="C54" s="20"/>
      <c r="D54" s="21"/>
      <c r="E54" s="20"/>
      <c r="F54" s="21"/>
      <c r="G54" s="20"/>
      <c r="H54" s="21"/>
      <c r="I54" s="5" t="s">
        <v>28</v>
      </c>
      <c r="J54" s="7">
        <v>174999.99</v>
      </c>
      <c r="K54" s="5" t="s">
        <v>28</v>
      </c>
      <c r="L54" s="7">
        <f>J54</f>
        <v>174999.99</v>
      </c>
    </row>
    <row r="55" spans="1:14" ht="16.5" customHeight="1" x14ac:dyDescent="0.25">
      <c r="A55" s="20"/>
      <c r="B55" s="21"/>
      <c r="C55" s="20"/>
      <c r="D55" s="21"/>
      <c r="E55" s="20"/>
      <c r="F55" s="21"/>
      <c r="G55" s="20"/>
      <c r="H55" s="21"/>
      <c r="I55" s="11" t="s">
        <v>29</v>
      </c>
      <c r="J55" s="16">
        <f>J51-J52-J53-J54</f>
        <v>72850.010000000009</v>
      </c>
      <c r="K55" s="11" t="s">
        <v>29</v>
      </c>
      <c r="L55" s="16">
        <f>L51-L52-L53-L54</f>
        <v>72850.010000000009</v>
      </c>
    </row>
    <row r="56" spans="1:14" ht="16.5" customHeight="1" x14ac:dyDescent="0.25">
      <c r="A56" s="20"/>
      <c r="B56" s="21"/>
      <c r="C56" s="20"/>
      <c r="D56" s="21"/>
      <c r="E56" s="20"/>
      <c r="F56" s="21"/>
      <c r="G56" s="20"/>
      <c r="H56" s="21"/>
      <c r="I56" s="5" t="s">
        <v>30</v>
      </c>
      <c r="J56" s="8">
        <v>0.15</v>
      </c>
      <c r="K56" s="5" t="s">
        <v>30</v>
      </c>
      <c r="L56" s="8">
        <v>0.09</v>
      </c>
      <c r="M56" s="18"/>
      <c r="N56" s="19"/>
    </row>
    <row r="57" spans="1:14" ht="16.5" customHeight="1" x14ac:dyDescent="0.25">
      <c r="A57" s="20"/>
      <c r="B57" s="21"/>
      <c r="C57" s="20"/>
      <c r="D57" s="21"/>
      <c r="E57" s="20"/>
      <c r="F57" s="21"/>
      <c r="G57" s="20"/>
      <c r="H57" s="21"/>
      <c r="I57" s="11" t="s">
        <v>32</v>
      </c>
      <c r="J57" s="12">
        <f>J55*J56</f>
        <v>10927.5015</v>
      </c>
      <c r="K57" s="11" t="s">
        <v>39</v>
      </c>
      <c r="L57" s="12">
        <f>L55*L56</f>
        <v>6556.5009000000009</v>
      </c>
      <c r="M57" s="18"/>
      <c r="N57" s="19"/>
    </row>
    <row r="58" spans="1:14" ht="16.5" customHeight="1" x14ac:dyDescent="0.25">
      <c r="A58" s="20"/>
      <c r="B58" s="21"/>
      <c r="C58" s="20"/>
      <c r="D58" s="21"/>
      <c r="E58" s="20"/>
      <c r="F58" s="21"/>
      <c r="G58" s="20"/>
      <c r="H58" s="21"/>
      <c r="I58" s="5" t="s">
        <v>33</v>
      </c>
      <c r="J58" s="14">
        <f>J55-60000</f>
        <v>12850.010000000009</v>
      </c>
      <c r="K58" s="19"/>
      <c r="L58" s="18"/>
      <c r="M58" s="18"/>
      <c r="N58" s="19"/>
    </row>
    <row r="59" spans="1:14" ht="16.5" customHeight="1" x14ac:dyDescent="0.25">
      <c r="A59" s="20"/>
      <c r="B59" s="21"/>
      <c r="C59" s="20"/>
      <c r="D59" s="21"/>
      <c r="E59" s="20"/>
      <c r="F59" s="21"/>
      <c r="G59" s="20"/>
      <c r="H59" s="21"/>
      <c r="I59" s="11" t="s">
        <v>34</v>
      </c>
      <c r="J59" s="12">
        <f>J58*10%</f>
        <v>1285.0010000000011</v>
      </c>
      <c r="K59" s="19"/>
      <c r="L59" s="18"/>
      <c r="M59" s="18"/>
      <c r="N59" s="19"/>
    </row>
    <row r="60" spans="1:14" ht="16.5" customHeight="1" x14ac:dyDescent="0.25">
      <c r="A60" s="20"/>
      <c r="B60" s="21"/>
      <c r="C60" s="20"/>
      <c r="D60" s="21"/>
      <c r="E60" s="20"/>
      <c r="F60" s="21"/>
      <c r="G60" s="20"/>
      <c r="H60" s="21"/>
      <c r="I60" s="11" t="s">
        <v>31</v>
      </c>
      <c r="J60" s="16">
        <f>J57+J59</f>
        <v>12212.502500000002</v>
      </c>
      <c r="K60" s="19"/>
      <c r="L60" s="18"/>
    </row>
    <row r="61" spans="1:14" ht="16.5" customHeight="1" x14ac:dyDescent="0.25">
      <c r="A61" s="20"/>
      <c r="B61" s="21"/>
      <c r="C61" s="20"/>
      <c r="D61" s="21"/>
      <c r="E61" s="20"/>
      <c r="F61" s="21"/>
      <c r="G61" s="20"/>
      <c r="H61" s="21"/>
      <c r="I61" s="18"/>
      <c r="J61" s="18"/>
      <c r="K61" s="19"/>
      <c r="L61" s="18"/>
    </row>
    <row r="62" spans="1:14" ht="16.5" customHeight="1" x14ac:dyDescent="0.25">
      <c r="A62" s="29">
        <f>B43+D43+F43+H43+H48+F48+D48+B48+B53+D53+F53+H53+J60+L57</f>
        <v>60919.003400000001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</row>
    <row r="63" spans="1:14" ht="16.5" customHeight="1" x14ac:dyDescent="0.25">
      <c r="A63" s="20"/>
      <c r="B63" s="21"/>
      <c r="C63" s="20"/>
      <c r="D63" s="21"/>
      <c r="E63" s="20"/>
      <c r="F63" s="21"/>
      <c r="G63" s="20"/>
      <c r="H63" s="21"/>
      <c r="I63" s="18"/>
      <c r="J63" s="18"/>
      <c r="K63" s="19"/>
      <c r="L63" s="18"/>
    </row>
    <row r="64" spans="1:14" ht="16.5" customHeight="1" x14ac:dyDescent="0.25">
      <c r="A64" s="20"/>
      <c r="B64" s="21"/>
      <c r="C64" s="20"/>
      <c r="D64" s="21"/>
      <c r="E64" s="20"/>
      <c r="F64" s="21"/>
      <c r="G64" s="20"/>
      <c r="H64" s="21"/>
      <c r="I64" s="18"/>
      <c r="J64" s="18"/>
      <c r="K64" s="19"/>
      <c r="L64" s="18"/>
    </row>
    <row r="65" spans="1:12" ht="16.5" customHeight="1" x14ac:dyDescent="0.25">
      <c r="A65" s="20"/>
      <c r="B65" s="21"/>
      <c r="C65" s="20"/>
      <c r="D65" s="21"/>
      <c r="E65" s="20"/>
      <c r="F65" s="21"/>
      <c r="G65" s="20"/>
      <c r="H65" s="21"/>
      <c r="I65" s="18"/>
      <c r="J65" s="18"/>
      <c r="K65" s="19"/>
      <c r="L65" s="18"/>
    </row>
    <row r="66" spans="1:12" ht="16.5" customHeight="1" x14ac:dyDescent="0.25">
      <c r="A66" s="20"/>
      <c r="B66" s="21"/>
      <c r="C66" s="20"/>
      <c r="D66" s="21"/>
      <c r="E66" s="20"/>
      <c r="F66" s="21"/>
      <c r="G66" s="20"/>
      <c r="H66" s="21"/>
      <c r="I66" s="18"/>
      <c r="J66" s="18"/>
      <c r="K66" s="19"/>
      <c r="L66" s="18"/>
    </row>
  </sheetData>
  <mergeCells count="42">
    <mergeCell ref="A1:M1"/>
    <mergeCell ref="A5:L5"/>
    <mergeCell ref="A9:L9"/>
    <mergeCell ref="A15:B15"/>
    <mergeCell ref="C15:D15"/>
    <mergeCell ref="E15:F15"/>
    <mergeCell ref="G15:H15"/>
    <mergeCell ref="A14:H14"/>
    <mergeCell ref="A19:H19"/>
    <mergeCell ref="A20:B20"/>
    <mergeCell ref="C20:D20"/>
    <mergeCell ref="E20:F20"/>
    <mergeCell ref="G20:H20"/>
    <mergeCell ref="I25:J25"/>
    <mergeCell ref="K25:L25"/>
    <mergeCell ref="A24:L24"/>
    <mergeCell ref="I29:J29"/>
    <mergeCell ref="K29:L29"/>
    <mergeCell ref="A25:B25"/>
    <mergeCell ref="C25:D25"/>
    <mergeCell ref="E25:F25"/>
    <mergeCell ref="G25:H25"/>
    <mergeCell ref="I33:J33"/>
    <mergeCell ref="A39:H39"/>
    <mergeCell ref="A40:B40"/>
    <mergeCell ref="C40:D40"/>
    <mergeCell ref="E40:F40"/>
    <mergeCell ref="G40:H40"/>
    <mergeCell ref="A37:L37"/>
    <mergeCell ref="A62:L62"/>
    <mergeCell ref="A49:L49"/>
    <mergeCell ref="A50:B50"/>
    <mergeCell ref="C50:D50"/>
    <mergeCell ref="E50:F50"/>
    <mergeCell ref="G50:H50"/>
    <mergeCell ref="I50:J50"/>
    <mergeCell ref="K50:L50"/>
    <mergeCell ref="A44:H44"/>
    <mergeCell ref="A45:B45"/>
    <mergeCell ref="C45:D45"/>
    <mergeCell ref="E45:F45"/>
    <mergeCell ref="G45:H45"/>
  </mergeCells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01-2026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Rodrigues, Denner (LatAm)</dc:creator>
  <cp:lastModifiedBy>Rodrigues, Denner (LatAm)</cp:lastModifiedBy>
  <dcterms:created xsi:type="dcterms:W3CDTF">2025-08-21T12:41:38Z</dcterms:created>
  <dcterms:modified xsi:type="dcterms:W3CDTF">2025-08-28T16:26:23Z</dcterms:modified>
</cp:coreProperties>
</file>