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denner_rodrigues2_thomsonreuters_com/Documents/Desktop/"/>
    </mc:Choice>
  </mc:AlternateContent>
  <xr:revisionPtr revIDLastSave="326" documentId="8_{A50340D2-CF5A-42B0-A5E1-FDF1C1B17A23}" xr6:coauthVersionLast="47" xr6:coauthVersionMax="47" xr10:uidLastSave="{50BBE43D-9EEF-4A82-8037-D380024B15FB}"/>
  <bookViews>
    <workbookView xWindow="28680" yWindow="-120" windowWidth="29040" windowHeight="15720" xr2:uid="{0F15D52C-5BAB-4C90-8FD4-CDE6BA235D9D}"/>
  </bookViews>
  <sheets>
    <sheet name="Exemplo 01 | 2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9" i="1" l="1"/>
  <c r="V31" i="1"/>
  <c r="R24" i="1"/>
  <c r="P24" i="1"/>
  <c r="R22" i="1"/>
  <c r="R21" i="1"/>
  <c r="R20" i="1"/>
  <c r="R19" i="1"/>
  <c r="R18" i="1"/>
  <c r="P22" i="1"/>
  <c r="P19" i="1"/>
  <c r="P21" i="1"/>
  <c r="P20" i="1"/>
  <c r="P18" i="1"/>
  <c r="P15" i="1"/>
  <c r="P14" i="1"/>
  <c r="R15" i="1"/>
  <c r="R16" i="1" s="1"/>
  <c r="R14" i="1"/>
  <c r="T14" i="1"/>
  <c r="V14" i="1"/>
  <c r="V9" i="1"/>
  <c r="V11" i="1" s="1"/>
  <c r="T9" i="1"/>
  <c r="T11" i="1" s="1"/>
  <c r="R10" i="1"/>
  <c r="R9" i="1"/>
  <c r="P10" i="1"/>
  <c r="P9" i="1"/>
  <c r="P11" i="1" s="1"/>
  <c r="V4" i="1"/>
  <c r="T4" i="1"/>
  <c r="T6" i="1" s="1"/>
  <c r="R5" i="1"/>
  <c r="R6" i="1" s="1"/>
  <c r="R4" i="1"/>
  <c r="P5" i="1"/>
  <c r="P4" i="1"/>
  <c r="V16" i="1"/>
  <c r="T16" i="1"/>
  <c r="P16" i="1"/>
  <c r="R11" i="1"/>
  <c r="V6" i="1"/>
  <c r="P6" i="1"/>
  <c r="M31" i="1"/>
  <c r="I26" i="1"/>
  <c r="G26" i="1"/>
  <c r="G30" i="1" s="1"/>
  <c r="I21" i="1"/>
  <c r="I18" i="1"/>
  <c r="I23" i="1"/>
  <c r="I20" i="1"/>
  <c r="G29" i="1"/>
  <c r="G27" i="1"/>
  <c r="G24" i="1"/>
  <c r="G23" i="1"/>
  <c r="G21" i="1"/>
  <c r="G20" i="1"/>
  <c r="G18" i="1"/>
  <c r="M14" i="1"/>
  <c r="K14" i="1"/>
  <c r="I15" i="1"/>
  <c r="I14" i="1"/>
  <c r="G14" i="1"/>
  <c r="G15" i="1"/>
  <c r="M16" i="1"/>
  <c r="K16" i="1"/>
  <c r="I16" i="1"/>
  <c r="M9" i="1"/>
  <c r="K9" i="1"/>
  <c r="K11" i="1" s="1"/>
  <c r="I10" i="1"/>
  <c r="G10" i="1"/>
  <c r="G11" i="1" s="1"/>
  <c r="G9" i="1"/>
  <c r="M11" i="1"/>
  <c r="M6" i="1"/>
  <c r="M4" i="1"/>
  <c r="K4" i="1"/>
  <c r="K6" i="1"/>
  <c r="I5" i="1"/>
  <c r="I4" i="1"/>
  <c r="I6" i="1"/>
  <c r="G4" i="1"/>
  <c r="G6" i="1"/>
  <c r="G5" i="1"/>
  <c r="D10" i="1"/>
  <c r="D11" i="1"/>
  <c r="D9" i="1"/>
  <c r="D18" i="1"/>
  <c r="C18" i="1"/>
  <c r="B18" i="1"/>
  <c r="D4" i="1"/>
  <c r="D5" i="1"/>
  <c r="D3" i="1"/>
  <c r="I24" i="1" l="1"/>
  <c r="G16" i="1"/>
  <c r="I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Rodrigues, Denner (LatAm)</author>
  </authors>
  <commentList>
    <comment ref="G4" authorId="0" shapeId="0" xr:uid="{A2E15B98-3C1C-46D9-B960-E02A98C672C7}">
      <text>
        <r>
          <rPr>
            <b/>
            <sz val="9"/>
            <color indexed="81"/>
            <rFont val="Segoe UI"/>
            <charset val="1"/>
          </rPr>
          <t>Rodrigues, Denner (LatAm):</t>
        </r>
        <r>
          <rPr>
            <sz val="9"/>
            <color indexed="81"/>
            <rFont val="Segoe UI"/>
            <charset val="1"/>
          </rPr>
          <t xml:space="preserve">
- Descontou apenas 3,65% de PIS e COFINS da base, não descontou o ICMS. Temos uma SA para ajustar.</t>
        </r>
      </text>
    </comment>
    <comment ref="P4" authorId="0" shapeId="0" xr:uid="{60FD55A3-3131-4FB8-85AB-D7A84A71E587}">
      <text>
        <r>
          <rPr>
            <b/>
            <sz val="9"/>
            <color indexed="81"/>
            <rFont val="Segoe UI"/>
            <charset val="1"/>
          </rPr>
          <t>Rodrigues, Denner (LatAm):</t>
        </r>
        <r>
          <rPr>
            <sz val="9"/>
            <color indexed="81"/>
            <rFont val="Segoe UI"/>
            <charset val="1"/>
          </rPr>
          <t xml:space="preserve">
- Descontou apenas 9,25% de PIS e COFINS da base, não descontou o ICMS. Temos uma SA para ajustar.</t>
        </r>
      </text>
    </comment>
    <comment ref="G9" authorId="0" shapeId="0" xr:uid="{D5C5C694-5E83-4802-947D-D0BADC6BCDC0}">
      <text>
        <r>
          <rPr>
            <b/>
            <sz val="9"/>
            <color indexed="81"/>
            <rFont val="Segoe UI"/>
            <charset val="1"/>
          </rPr>
          <t>Rodrigues, Denner (LatAm):</t>
        </r>
        <r>
          <rPr>
            <sz val="9"/>
            <color indexed="81"/>
            <rFont val="Segoe UI"/>
            <charset val="1"/>
          </rPr>
          <t xml:space="preserve">
- Descontou apenas 3,65% de PIS e COFINS da base, não descontou o ICMS. Temos uma SA para ajustar.</t>
        </r>
      </text>
    </comment>
    <comment ref="P9" authorId="0" shapeId="0" xr:uid="{D501391B-AACC-47F5-B504-39FB94311AEB}">
      <text>
        <r>
          <rPr>
            <b/>
            <sz val="9"/>
            <color indexed="81"/>
            <rFont val="Segoe UI"/>
            <charset val="1"/>
          </rPr>
          <t>Rodrigues, Denner (LatAm):</t>
        </r>
        <r>
          <rPr>
            <sz val="9"/>
            <color indexed="81"/>
            <rFont val="Segoe UI"/>
            <charset val="1"/>
          </rPr>
          <t xml:space="preserve">
- Descontou apenas 3,65% de PIS e COFINS da base, não descontou o ICMS. Temos uma SA para ajustar.</t>
        </r>
      </text>
    </comment>
    <comment ref="G14" authorId="0" shapeId="0" xr:uid="{B0E17636-E9AA-44FC-A04A-6573B1FF8FAF}">
      <text>
        <r>
          <rPr>
            <b/>
            <sz val="9"/>
            <color indexed="81"/>
            <rFont val="Segoe UI"/>
            <charset val="1"/>
          </rPr>
          <t>Rodrigues, Denner (LatAm):</t>
        </r>
        <r>
          <rPr>
            <sz val="9"/>
            <color indexed="81"/>
            <rFont val="Segoe UI"/>
            <charset val="1"/>
          </rPr>
          <t xml:space="preserve">
- Descontou apenas 3,65% de PIS e COFINS da base, não descontou o ICMS. Temos uma SA para ajustar.</t>
        </r>
      </text>
    </comment>
    <comment ref="P14" authorId="0" shapeId="0" xr:uid="{A9DAF2CF-5CCE-487E-AFF8-3200AE8C2B74}">
      <text>
        <r>
          <rPr>
            <b/>
            <sz val="9"/>
            <color indexed="81"/>
            <rFont val="Segoe UI"/>
            <charset val="1"/>
          </rPr>
          <t>Rodrigues, Denner (LatAm):</t>
        </r>
        <r>
          <rPr>
            <sz val="9"/>
            <color indexed="81"/>
            <rFont val="Segoe UI"/>
            <charset val="1"/>
          </rPr>
          <t xml:space="preserve">
- Descontou apenas 3,65% de PIS e COFINS da base, não descontou o ICMS. Temos uma SA para ajustar.</t>
        </r>
      </text>
    </comment>
  </commentList>
</comments>
</file>

<file path=xl/sharedStrings.xml><?xml version="1.0" encoding="utf-8"?>
<sst xmlns="http://schemas.openxmlformats.org/spreadsheetml/2006/main" count="158" uniqueCount="53">
  <si>
    <t>COMPRAS</t>
  </si>
  <si>
    <t>Período</t>
  </si>
  <si>
    <t>Normal</t>
  </si>
  <si>
    <t>Simples</t>
  </si>
  <si>
    <t>Total</t>
  </si>
  <si>
    <t>TOTAL</t>
  </si>
  <si>
    <t>Custos e Despesas</t>
  </si>
  <si>
    <t>Descrição</t>
  </si>
  <si>
    <t>Salários</t>
  </si>
  <si>
    <t>CMV</t>
  </si>
  <si>
    <t>Impostos</t>
  </si>
  <si>
    <t>LUCRO PRESUMIDO</t>
  </si>
  <si>
    <t>CBS</t>
  </si>
  <si>
    <t>Débito</t>
  </si>
  <si>
    <t>Crédito</t>
  </si>
  <si>
    <t>Alíquota CBS:</t>
  </si>
  <si>
    <t>Alíquota IBS:</t>
  </si>
  <si>
    <t>Alíquota ICMS:</t>
  </si>
  <si>
    <t>Alíquota ISS:</t>
  </si>
  <si>
    <t>SAÍDAS</t>
  </si>
  <si>
    <t>Venda</t>
  </si>
  <si>
    <t>Serviço</t>
  </si>
  <si>
    <t>ICMS</t>
  </si>
  <si>
    <t>ISS</t>
  </si>
  <si>
    <t>INSS</t>
  </si>
  <si>
    <t>Valor Folha</t>
  </si>
  <si>
    <t>% INSS + RAT:</t>
  </si>
  <si>
    <t>IRPJ</t>
  </si>
  <si>
    <t>CSLL</t>
  </si>
  <si>
    <t>Receita Venda</t>
  </si>
  <si>
    <t>% Presunção</t>
  </si>
  <si>
    <t>BC Venda</t>
  </si>
  <si>
    <t>Receita Serviço</t>
  </si>
  <si>
    <t>BC Serviço</t>
  </si>
  <si>
    <t>BC Total</t>
  </si>
  <si>
    <t>Alíquota</t>
  </si>
  <si>
    <t>Valor IRPJ</t>
  </si>
  <si>
    <t>BC Adicional</t>
  </si>
  <si>
    <t>Valor Adicional</t>
  </si>
  <si>
    <t>IRPJ Total</t>
  </si>
  <si>
    <t>Valor CSLL</t>
  </si>
  <si>
    <t>TOTAL PRESUMIDO</t>
  </si>
  <si>
    <t>LUCRO REAL</t>
  </si>
  <si>
    <t>TOTAL REAL</t>
  </si>
  <si>
    <t>Alíquota PIS Cumulativo:</t>
  </si>
  <si>
    <t>Alíquota COFINS Cumulativo:</t>
  </si>
  <si>
    <t>Alíquota PIS Não Cumulativo:</t>
  </si>
  <si>
    <t>Alíquota COFINS Não Cumulativo:</t>
  </si>
  <si>
    <t>Receita Bruta</t>
  </si>
  <si>
    <t>(-) Impostos</t>
  </si>
  <si>
    <t>(-) Folha + Impos</t>
  </si>
  <si>
    <t>(-) Demais Custos</t>
  </si>
  <si>
    <t>(=) Lucro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</si>
</sst>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lario"/>
      <family val="2"/>
    </font>
    <font>
      <b/>
      <sz val="10"/>
      <color theme="1"/>
      <name val="Clario"/>
      <family val="2"/>
    </font>
    <font>
      <b/>
      <sz val="10"/>
      <color theme="0"/>
      <name val="Clario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44" fontId="2" fillId="0" borderId="0" xfId="1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44" fontId="2" fillId="0" borderId="1" xfId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vertical="center"/>
    </xf>
    <xf numFmtId="17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4" fontId="3" fillId="0" borderId="1" xfId="1" applyFont="1" applyBorder="1" applyAlignment="1">
      <alignment vertical="center"/>
    </xf>
    <xf numFmtId="10" fontId="2" fillId="0" borderId="1" xfId="2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4" fillId="2" borderId="0" xfId="0" applyNumberFormat="1" applyFont="1" applyFill="1" applyAlignment="1">
      <alignment vertical="center"/>
    </xf>
    <xf numFmtId="44" fontId="2" fillId="0" borderId="1" xfId="2" applyNumberFormat="1" applyFont="1" applyBorder="1" applyAlignment="1">
      <alignment vertical="center"/>
    </xf>
    <xf numFmtId="44" fontId="3" fillId="0" borderId="1" xfId="2" applyNumberFormat="1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17" fontId="2" fillId="0" borderId="1" xfId="0" applyNumberFormat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4" fontId="2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44" fontId="3" fillId="3" borderId="1" xfId="0" applyNumberFormat="1" applyFont="1" applyFill="1" applyBorder="1" applyAlignment="1">
      <alignment vertical="center"/>
    </xf>
    <xf numFmtId="10" fontId="2" fillId="3" borderId="1" xfId="2" applyNumberFormat="1" applyFont="1" applyFill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D64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7BDDA-3D5D-4134-A21E-D9B616661F3D}">
  <dimension ref="A1:V31"/>
  <sheetViews>
    <sheetView tabSelected="1" zoomScale="115" zoomScaleNormal="115" workbookViewId="0">
      <selection sqref="A1:D1"/>
    </sheetView>
  </sheetViews>
  <sheetFormatPr defaultRowHeight="16.5" customHeight="1" x14ac:dyDescent="0.25"/>
  <cols>
    <col min="1" max="1" width="29.7109375" style="6" bestFit="1" customWidth="1"/>
    <col min="2" max="4" width="17.7109375" style="2" customWidth="1"/>
    <col min="5" max="5" width="3.42578125" style="1" customWidth="1"/>
    <col min="6" max="13" width="17.28515625" style="1" customWidth="1"/>
    <col min="14" max="14" width="3.42578125" style="1" customWidth="1"/>
    <col min="15" max="22" width="17.28515625" style="1" customWidth="1"/>
    <col min="23" max="16384" width="9.140625" style="1"/>
  </cols>
  <sheetData>
    <row r="1" spans="1:22" ht="16.5" customHeight="1" x14ac:dyDescent="0.25">
      <c r="A1" s="23" t="s">
        <v>0</v>
      </c>
      <c r="B1" s="23"/>
      <c r="C1" s="23"/>
      <c r="D1" s="23"/>
      <c r="F1" s="23" t="s">
        <v>11</v>
      </c>
      <c r="G1" s="23"/>
      <c r="H1" s="23"/>
      <c r="I1" s="23"/>
      <c r="J1" s="23"/>
      <c r="K1" s="23"/>
      <c r="L1" s="23"/>
      <c r="M1" s="23"/>
      <c r="O1" s="23" t="s">
        <v>42</v>
      </c>
      <c r="P1" s="23"/>
      <c r="Q1" s="23"/>
      <c r="R1" s="23"/>
      <c r="S1" s="23"/>
      <c r="T1" s="23"/>
      <c r="U1" s="23"/>
      <c r="V1" s="23"/>
    </row>
    <row r="2" spans="1:22" ht="16.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F2" s="24">
        <v>46388</v>
      </c>
      <c r="G2" s="24"/>
      <c r="H2" s="24"/>
      <c r="I2" s="24"/>
      <c r="J2" s="24"/>
      <c r="K2" s="24"/>
      <c r="L2" s="24"/>
      <c r="M2" s="24"/>
      <c r="O2" s="24">
        <v>46388</v>
      </c>
      <c r="P2" s="24"/>
      <c r="Q2" s="24"/>
      <c r="R2" s="24"/>
      <c r="S2" s="24"/>
      <c r="T2" s="24"/>
      <c r="U2" s="24"/>
      <c r="V2" s="24"/>
    </row>
    <row r="3" spans="1:22" ht="16.5" customHeight="1" x14ac:dyDescent="0.25">
      <c r="A3" s="26">
        <v>45658</v>
      </c>
      <c r="B3" s="27">
        <v>150000</v>
      </c>
      <c r="C3" s="27">
        <v>50000</v>
      </c>
      <c r="D3" s="27">
        <f>B3+C3</f>
        <v>200000</v>
      </c>
      <c r="F3" s="23" t="s">
        <v>12</v>
      </c>
      <c r="G3" s="23"/>
      <c r="H3" s="23" t="s">
        <v>22</v>
      </c>
      <c r="I3" s="23"/>
      <c r="J3" s="23" t="s">
        <v>23</v>
      </c>
      <c r="K3" s="23"/>
      <c r="L3" s="23" t="s">
        <v>24</v>
      </c>
      <c r="M3" s="23"/>
      <c r="O3" s="23" t="s">
        <v>12</v>
      </c>
      <c r="P3" s="23"/>
      <c r="Q3" s="23" t="s">
        <v>22</v>
      </c>
      <c r="R3" s="23"/>
      <c r="S3" s="23" t="s">
        <v>23</v>
      </c>
      <c r="T3" s="23"/>
      <c r="U3" s="23" t="s">
        <v>24</v>
      </c>
      <c r="V3" s="23"/>
    </row>
    <row r="4" spans="1:22" ht="16.5" customHeight="1" x14ac:dyDescent="0.25">
      <c r="A4" s="26">
        <v>45689</v>
      </c>
      <c r="B4" s="27">
        <v>220000</v>
      </c>
      <c r="C4" s="27">
        <v>25000</v>
      </c>
      <c r="D4" s="27">
        <f t="shared" ref="D4:D5" si="0">B4+C4</f>
        <v>245000</v>
      </c>
      <c r="F4" s="28" t="s">
        <v>13</v>
      </c>
      <c r="G4" s="29">
        <f>(D9-(D9*(B24+B25)))*B20</f>
        <v>33570.598487712668</v>
      </c>
      <c r="H4" s="28" t="s">
        <v>13</v>
      </c>
      <c r="I4" s="29">
        <f>B9*B22</f>
        <v>58809.073724007561</v>
      </c>
      <c r="J4" s="28" t="s">
        <v>13</v>
      </c>
      <c r="K4" s="29">
        <f>C9*B23</f>
        <v>2500</v>
      </c>
      <c r="L4" s="28" t="s">
        <v>25</v>
      </c>
      <c r="M4" s="29">
        <f>B15</f>
        <v>100000</v>
      </c>
      <c r="O4" s="13" t="s">
        <v>13</v>
      </c>
      <c r="P4" s="14">
        <f>(D9-(D9*(B26+B27)))*B20</f>
        <v>31619.427221172024</v>
      </c>
      <c r="Q4" s="13" t="s">
        <v>13</v>
      </c>
      <c r="R4" s="14">
        <f>B9*B22</f>
        <v>58809.073724007561</v>
      </c>
      <c r="S4" s="13" t="s">
        <v>13</v>
      </c>
      <c r="T4" s="14">
        <f>C9*B23</f>
        <v>2500</v>
      </c>
      <c r="U4" s="13" t="s">
        <v>25</v>
      </c>
      <c r="V4" s="14">
        <f>B15</f>
        <v>100000</v>
      </c>
    </row>
    <row r="5" spans="1:22" ht="16.5" customHeight="1" x14ac:dyDescent="0.25">
      <c r="A5" s="26">
        <v>45717</v>
      </c>
      <c r="B5" s="27">
        <v>100000</v>
      </c>
      <c r="C5" s="27">
        <v>35000</v>
      </c>
      <c r="D5" s="27">
        <f t="shared" si="0"/>
        <v>135000</v>
      </c>
      <c r="F5" s="28" t="s">
        <v>14</v>
      </c>
      <c r="G5" s="29">
        <f>B3*B20</f>
        <v>13200</v>
      </c>
      <c r="H5" s="28" t="s">
        <v>14</v>
      </c>
      <c r="I5" s="29">
        <f>B3*B22</f>
        <v>25500.000000000004</v>
      </c>
      <c r="J5" s="28"/>
      <c r="K5" s="29"/>
      <c r="L5" s="28" t="s">
        <v>26</v>
      </c>
      <c r="M5" s="32">
        <v>0.25800000000000001</v>
      </c>
      <c r="O5" s="13" t="s">
        <v>14</v>
      </c>
      <c r="P5" s="14">
        <f>(B3-(B3*(B26+B27)))*B20</f>
        <v>11979</v>
      </c>
      <c r="Q5" s="13" t="s">
        <v>14</v>
      </c>
      <c r="R5" s="14">
        <f>B3*B22</f>
        <v>25500.000000000004</v>
      </c>
      <c r="S5" s="13"/>
      <c r="T5" s="14"/>
      <c r="U5" s="13" t="s">
        <v>26</v>
      </c>
      <c r="V5" s="12">
        <v>0.25800000000000001</v>
      </c>
    </row>
    <row r="6" spans="1:22" ht="16.5" customHeight="1" x14ac:dyDescent="0.25">
      <c r="F6" s="30" t="s">
        <v>4</v>
      </c>
      <c r="G6" s="31">
        <f>G4-G5</f>
        <v>20370.598487712668</v>
      </c>
      <c r="H6" s="30" t="s">
        <v>4</v>
      </c>
      <c r="I6" s="31">
        <f>I4-I5</f>
        <v>33309.073724007554</v>
      </c>
      <c r="J6" s="30" t="s">
        <v>4</v>
      </c>
      <c r="K6" s="31">
        <f>K4-K5</f>
        <v>2500</v>
      </c>
      <c r="L6" s="30" t="s">
        <v>4</v>
      </c>
      <c r="M6" s="31">
        <f>M4*M5</f>
        <v>25800</v>
      </c>
      <c r="O6" s="15" t="s">
        <v>4</v>
      </c>
      <c r="P6" s="16">
        <f>P4-P5</f>
        <v>19640.427221172024</v>
      </c>
      <c r="Q6" s="15" t="s">
        <v>4</v>
      </c>
      <c r="R6" s="16">
        <f>R4-R5</f>
        <v>33309.073724007554</v>
      </c>
      <c r="S6" s="15" t="s">
        <v>4</v>
      </c>
      <c r="T6" s="16">
        <f>T4-T5</f>
        <v>2500</v>
      </c>
      <c r="U6" s="15" t="s">
        <v>4</v>
      </c>
      <c r="V6" s="16">
        <f>V4*V5</f>
        <v>25800</v>
      </c>
    </row>
    <row r="7" spans="1:22" ht="16.5" customHeight="1" x14ac:dyDescent="0.25">
      <c r="A7" s="20" t="s">
        <v>19</v>
      </c>
      <c r="B7" s="21"/>
      <c r="C7" s="21"/>
      <c r="D7" s="22"/>
      <c r="F7" s="24">
        <v>46419</v>
      </c>
      <c r="G7" s="24"/>
      <c r="H7" s="24"/>
      <c r="I7" s="24"/>
      <c r="J7" s="24"/>
      <c r="K7" s="24"/>
      <c r="L7" s="24"/>
      <c r="M7" s="24"/>
      <c r="O7" s="24">
        <v>46419</v>
      </c>
      <c r="P7" s="24"/>
      <c r="Q7" s="24"/>
      <c r="R7" s="24"/>
      <c r="S7" s="24"/>
      <c r="T7" s="24"/>
      <c r="U7" s="24"/>
      <c r="V7" s="24"/>
    </row>
    <row r="8" spans="1:22" ht="16.5" customHeight="1" x14ac:dyDescent="0.25">
      <c r="A8" s="3" t="s">
        <v>1</v>
      </c>
      <c r="B8" s="4" t="s">
        <v>20</v>
      </c>
      <c r="C8" s="3" t="s">
        <v>21</v>
      </c>
      <c r="D8" s="4" t="s">
        <v>4</v>
      </c>
      <c r="F8" s="23" t="s">
        <v>12</v>
      </c>
      <c r="G8" s="23"/>
      <c r="H8" s="23" t="s">
        <v>22</v>
      </c>
      <c r="I8" s="23"/>
      <c r="J8" s="23" t="s">
        <v>23</v>
      </c>
      <c r="K8" s="23"/>
      <c r="L8" s="23" t="s">
        <v>24</v>
      </c>
      <c r="M8" s="23"/>
      <c r="O8" s="23" t="s">
        <v>12</v>
      </c>
      <c r="P8" s="23"/>
      <c r="Q8" s="23" t="s">
        <v>22</v>
      </c>
      <c r="R8" s="23"/>
      <c r="S8" s="23" t="s">
        <v>23</v>
      </c>
      <c r="T8" s="23"/>
      <c r="U8" s="23" t="s">
        <v>24</v>
      </c>
      <c r="V8" s="23"/>
    </row>
    <row r="9" spans="1:22" ht="16.5" customHeight="1" x14ac:dyDescent="0.25">
      <c r="A9" s="26">
        <v>45658</v>
      </c>
      <c r="B9" s="27">
        <v>345935.72778827976</v>
      </c>
      <c r="C9" s="27">
        <v>50000</v>
      </c>
      <c r="D9" s="27">
        <f>B9+C9</f>
        <v>395935.72778827976</v>
      </c>
      <c r="E9" s="7"/>
      <c r="F9" s="13" t="s">
        <v>13</v>
      </c>
      <c r="G9" s="14">
        <f>(D10-(D10*(B24+B25)))*B20</f>
        <v>37107.438815374917</v>
      </c>
      <c r="H9" s="13" t="s">
        <v>13</v>
      </c>
      <c r="I9" s="14">
        <f>B10*B22</f>
        <v>65900.441083805927</v>
      </c>
      <c r="J9" s="13" t="s">
        <v>13</v>
      </c>
      <c r="K9" s="14">
        <f>C10*B23</f>
        <v>2500</v>
      </c>
      <c r="L9" s="13" t="s">
        <v>25</v>
      </c>
      <c r="M9" s="14">
        <f>C15</f>
        <v>100000</v>
      </c>
      <c r="O9" s="13" t="s">
        <v>13</v>
      </c>
      <c r="P9" s="14">
        <f>(D10-(D10*(B26+B27)))*B20</f>
        <v>34950.701323251415</v>
      </c>
      <c r="Q9" s="13" t="s">
        <v>13</v>
      </c>
      <c r="R9" s="14">
        <f>B10*B22</f>
        <v>65900.441083805927</v>
      </c>
      <c r="S9" s="13" t="s">
        <v>13</v>
      </c>
      <c r="T9" s="14">
        <f>C10*B23</f>
        <v>2500</v>
      </c>
      <c r="U9" s="13" t="s">
        <v>25</v>
      </c>
      <c r="V9" s="14">
        <f>C15</f>
        <v>100000</v>
      </c>
    </row>
    <row r="10" spans="1:22" ht="16.5" customHeight="1" x14ac:dyDescent="0.25">
      <c r="A10" s="26">
        <v>45689</v>
      </c>
      <c r="B10" s="27">
        <v>387649.65343415248</v>
      </c>
      <c r="C10" s="27">
        <v>50000</v>
      </c>
      <c r="D10" s="27">
        <f t="shared" ref="D10:D11" si="1">B10+C10</f>
        <v>437649.65343415248</v>
      </c>
      <c r="E10" s="7"/>
      <c r="F10" s="13" t="s">
        <v>14</v>
      </c>
      <c r="G10" s="14">
        <f>B4*B20</f>
        <v>19360</v>
      </c>
      <c r="H10" s="13" t="s">
        <v>14</v>
      </c>
      <c r="I10" s="14">
        <f>B4*B22</f>
        <v>37400</v>
      </c>
      <c r="J10" s="13"/>
      <c r="K10" s="14"/>
      <c r="L10" s="13" t="s">
        <v>26</v>
      </c>
      <c r="M10" s="12">
        <v>0.25800000000000001</v>
      </c>
      <c r="O10" s="13" t="s">
        <v>14</v>
      </c>
      <c r="P10" s="14">
        <f>(B4-(B4*(B26+B27)))*B20</f>
        <v>17569.2</v>
      </c>
      <c r="Q10" s="13" t="s">
        <v>14</v>
      </c>
      <c r="R10" s="14">
        <f>B4*B22</f>
        <v>37400</v>
      </c>
      <c r="S10" s="13"/>
      <c r="T10" s="14"/>
      <c r="U10" s="13" t="s">
        <v>26</v>
      </c>
      <c r="V10" s="12">
        <v>0.25800000000000001</v>
      </c>
    </row>
    <row r="11" spans="1:22" ht="16.5" customHeight="1" x14ac:dyDescent="0.25">
      <c r="A11" s="26">
        <v>45717</v>
      </c>
      <c r="B11" s="27">
        <v>274732.19911783241</v>
      </c>
      <c r="C11" s="27">
        <v>50000</v>
      </c>
      <c r="D11" s="27">
        <f t="shared" si="1"/>
        <v>324732.19911783241</v>
      </c>
      <c r="E11" s="7"/>
      <c r="F11" s="15" t="s">
        <v>4</v>
      </c>
      <c r="G11" s="16">
        <f>G9-G10</f>
        <v>17747.438815374917</v>
      </c>
      <c r="H11" s="15" t="s">
        <v>4</v>
      </c>
      <c r="I11" s="16">
        <f>I9-I10</f>
        <v>28500.441083805927</v>
      </c>
      <c r="J11" s="15" t="s">
        <v>4</v>
      </c>
      <c r="K11" s="16">
        <f>K9-K10</f>
        <v>2500</v>
      </c>
      <c r="L11" s="15" t="s">
        <v>4</v>
      </c>
      <c r="M11" s="16">
        <f>M9*M10</f>
        <v>25800</v>
      </c>
      <c r="O11" s="15" t="s">
        <v>4</v>
      </c>
      <c r="P11" s="16">
        <f>P9-P10</f>
        <v>17381.501323251414</v>
      </c>
      <c r="Q11" s="15" t="s">
        <v>4</v>
      </c>
      <c r="R11" s="16">
        <f>R9-R10</f>
        <v>28500.441083805927</v>
      </c>
      <c r="S11" s="15" t="s">
        <v>4</v>
      </c>
      <c r="T11" s="16">
        <f>T9-T10</f>
        <v>2500</v>
      </c>
      <c r="U11" s="15" t="s">
        <v>4</v>
      </c>
      <c r="V11" s="16">
        <f>V9*V10</f>
        <v>25800</v>
      </c>
    </row>
    <row r="12" spans="1:22" ht="16.5" customHeight="1" x14ac:dyDescent="0.25">
      <c r="E12" s="7"/>
      <c r="F12" s="24">
        <v>46447</v>
      </c>
      <c r="G12" s="24"/>
      <c r="H12" s="24"/>
      <c r="I12" s="24"/>
      <c r="J12" s="24"/>
      <c r="K12" s="24"/>
      <c r="L12" s="24"/>
      <c r="M12" s="24"/>
      <c r="O12" s="24">
        <v>46447</v>
      </c>
      <c r="P12" s="24"/>
      <c r="Q12" s="24"/>
      <c r="R12" s="24"/>
      <c r="S12" s="24"/>
      <c r="T12" s="24"/>
      <c r="U12" s="24"/>
      <c r="V12" s="24"/>
    </row>
    <row r="13" spans="1:22" ht="16.5" customHeight="1" x14ac:dyDescent="0.25">
      <c r="A13" s="20" t="s">
        <v>6</v>
      </c>
      <c r="B13" s="21"/>
      <c r="C13" s="21"/>
      <c r="D13" s="22"/>
      <c r="E13" s="7"/>
      <c r="F13" s="23" t="s">
        <v>12</v>
      </c>
      <c r="G13" s="23"/>
      <c r="H13" s="23" t="s">
        <v>22</v>
      </c>
      <c r="I13" s="23"/>
      <c r="J13" s="23" t="s">
        <v>23</v>
      </c>
      <c r="K13" s="23"/>
      <c r="L13" s="23" t="s">
        <v>24</v>
      </c>
      <c r="M13" s="23"/>
      <c r="O13" s="23" t="s">
        <v>12</v>
      </c>
      <c r="P13" s="23"/>
      <c r="Q13" s="23" t="s">
        <v>22</v>
      </c>
      <c r="R13" s="23"/>
      <c r="S13" s="23" t="s">
        <v>23</v>
      </c>
      <c r="T13" s="23"/>
      <c r="U13" s="23" t="s">
        <v>24</v>
      </c>
      <c r="V13" s="23"/>
    </row>
    <row r="14" spans="1:22" ht="16.5" customHeight="1" x14ac:dyDescent="0.25">
      <c r="A14" s="3" t="s">
        <v>7</v>
      </c>
      <c r="B14" s="8">
        <v>45658</v>
      </c>
      <c r="C14" s="8">
        <v>45689</v>
      </c>
      <c r="D14" s="8">
        <v>45717</v>
      </c>
      <c r="F14" s="13" t="s">
        <v>13</v>
      </c>
      <c r="G14" s="14">
        <f>(D11-(D11*(B24+B25)))*B20</f>
        <v>27533.393698802771</v>
      </c>
      <c r="H14" s="13" t="s">
        <v>13</v>
      </c>
      <c r="I14" s="14">
        <f>B11*B22</f>
        <v>46704.473850031514</v>
      </c>
      <c r="J14" s="13" t="s">
        <v>13</v>
      </c>
      <c r="K14" s="14">
        <f>C11*B23</f>
        <v>2500</v>
      </c>
      <c r="L14" s="13" t="s">
        <v>25</v>
      </c>
      <c r="M14" s="14">
        <f>D15</f>
        <v>100000</v>
      </c>
      <c r="O14" s="13" t="s">
        <v>13</v>
      </c>
      <c r="P14" s="14">
        <f>(D11-(D11*(B26+B27)))*B20</f>
        <v>25933.113421550093</v>
      </c>
      <c r="Q14" s="13" t="s">
        <v>13</v>
      </c>
      <c r="R14" s="14">
        <f>B11*B22</f>
        <v>46704.473850031514</v>
      </c>
      <c r="S14" s="13" t="s">
        <v>13</v>
      </c>
      <c r="T14" s="14">
        <f>C11*B23</f>
        <v>2500</v>
      </c>
      <c r="U14" s="13" t="s">
        <v>25</v>
      </c>
      <c r="V14" s="14">
        <f>D15</f>
        <v>100000</v>
      </c>
    </row>
    <row r="15" spans="1:22" ht="16.5" customHeight="1" x14ac:dyDescent="0.25">
      <c r="A15" s="9" t="s">
        <v>8</v>
      </c>
      <c r="B15" s="5">
        <v>100000</v>
      </c>
      <c r="C15" s="5">
        <v>100000</v>
      </c>
      <c r="D15" s="5">
        <v>100000</v>
      </c>
      <c r="F15" s="13" t="s">
        <v>14</v>
      </c>
      <c r="G15" s="14">
        <f>B5*B20</f>
        <v>8800</v>
      </c>
      <c r="H15" s="13" t="s">
        <v>14</v>
      </c>
      <c r="I15" s="14">
        <f>B5*B22</f>
        <v>17000</v>
      </c>
      <c r="J15" s="13"/>
      <c r="K15" s="14"/>
      <c r="L15" s="13" t="s">
        <v>26</v>
      </c>
      <c r="M15" s="12">
        <v>0.25800000000000001</v>
      </c>
      <c r="O15" s="13" t="s">
        <v>14</v>
      </c>
      <c r="P15" s="14">
        <f>(B5-(B5*(B26+B27)))*B20</f>
        <v>7985.9999999999991</v>
      </c>
      <c r="Q15" s="13" t="s">
        <v>14</v>
      </c>
      <c r="R15" s="14">
        <f>B5*B22</f>
        <v>17000</v>
      </c>
      <c r="S15" s="13"/>
      <c r="T15" s="14"/>
      <c r="U15" s="13" t="s">
        <v>26</v>
      </c>
      <c r="V15" s="12">
        <v>0.25800000000000001</v>
      </c>
    </row>
    <row r="16" spans="1:22" ht="16.5" customHeight="1" x14ac:dyDescent="0.25">
      <c r="A16" s="9" t="s">
        <v>9</v>
      </c>
      <c r="B16" s="5">
        <v>174500</v>
      </c>
      <c r="C16" s="5">
        <v>207600</v>
      </c>
      <c r="D16" s="5">
        <v>118000</v>
      </c>
      <c r="F16" s="15" t="s">
        <v>4</v>
      </c>
      <c r="G16" s="16">
        <f>G14-G15</f>
        <v>18733.393698802771</v>
      </c>
      <c r="H16" s="15" t="s">
        <v>4</v>
      </c>
      <c r="I16" s="16">
        <f>I14-I15</f>
        <v>29704.473850031514</v>
      </c>
      <c r="J16" s="15" t="s">
        <v>4</v>
      </c>
      <c r="K16" s="16">
        <f>K14-K15</f>
        <v>2500</v>
      </c>
      <c r="L16" s="15" t="s">
        <v>4</v>
      </c>
      <c r="M16" s="16">
        <f>M14*M15</f>
        <v>25800</v>
      </c>
      <c r="O16" s="15" t="s">
        <v>4</v>
      </c>
      <c r="P16" s="16">
        <f>P14-P15</f>
        <v>17947.113421550093</v>
      </c>
      <c r="Q16" s="15" t="s">
        <v>4</v>
      </c>
      <c r="R16" s="16">
        <f>R14-R15</f>
        <v>29704.473850031514</v>
      </c>
      <c r="S16" s="15" t="s">
        <v>4</v>
      </c>
      <c r="T16" s="16">
        <f>T14-T15</f>
        <v>2500</v>
      </c>
      <c r="U16" s="15" t="s">
        <v>4</v>
      </c>
      <c r="V16" s="16">
        <f>V14*V15</f>
        <v>25800</v>
      </c>
    </row>
    <row r="17" spans="1:22" ht="16.5" customHeight="1" x14ac:dyDescent="0.25">
      <c r="A17" s="9" t="s">
        <v>10</v>
      </c>
      <c r="B17" s="5">
        <v>75760.727788279764</v>
      </c>
      <c r="C17" s="5">
        <v>84374.653434152482</v>
      </c>
      <c r="D17" s="5">
        <v>61057.199117832388</v>
      </c>
      <c r="F17" s="23" t="s">
        <v>27</v>
      </c>
      <c r="G17" s="23"/>
      <c r="H17" s="23" t="s">
        <v>28</v>
      </c>
      <c r="I17" s="23"/>
      <c r="J17" s="13"/>
      <c r="K17" s="13"/>
      <c r="L17" s="13"/>
      <c r="M17" s="13"/>
      <c r="O17" s="23" t="s">
        <v>27</v>
      </c>
      <c r="P17" s="23"/>
      <c r="Q17" s="23" t="s">
        <v>28</v>
      </c>
      <c r="R17" s="23"/>
      <c r="S17" s="13"/>
      <c r="T17" s="13"/>
      <c r="U17" s="13"/>
      <c r="V17" s="13"/>
    </row>
    <row r="18" spans="1:22" ht="16.5" customHeight="1" x14ac:dyDescent="0.25">
      <c r="A18" s="10" t="s">
        <v>5</v>
      </c>
      <c r="B18" s="11">
        <f>SUM(B15:B17)</f>
        <v>350260.72778827976</v>
      </c>
      <c r="C18" s="11">
        <f>SUM(C15:C17)</f>
        <v>391974.65343415248</v>
      </c>
      <c r="D18" s="11">
        <f>SUM(D15:D17)</f>
        <v>279057.19911783241</v>
      </c>
      <c r="F18" s="13" t="s">
        <v>29</v>
      </c>
      <c r="G18" s="14">
        <f>B9+B10+B11</f>
        <v>1008317.5803402646</v>
      </c>
      <c r="H18" s="13" t="s">
        <v>29</v>
      </c>
      <c r="I18" s="14">
        <f>G18</f>
        <v>1008317.5803402646</v>
      </c>
      <c r="J18" s="13"/>
      <c r="K18" s="13"/>
      <c r="L18" s="13"/>
      <c r="M18" s="13"/>
      <c r="O18" s="13" t="s">
        <v>48</v>
      </c>
      <c r="P18" s="14">
        <f>D9+D10+D11</f>
        <v>1158317.5803402646</v>
      </c>
      <c r="Q18" s="13" t="s">
        <v>48</v>
      </c>
      <c r="R18" s="14">
        <f>P18</f>
        <v>1158317.5803402646</v>
      </c>
      <c r="S18" s="13"/>
      <c r="T18" s="13"/>
      <c r="U18" s="13"/>
      <c r="V18" s="13"/>
    </row>
    <row r="19" spans="1:22" ht="16.5" customHeight="1" x14ac:dyDescent="0.25">
      <c r="F19" s="13" t="s">
        <v>30</v>
      </c>
      <c r="G19" s="12">
        <v>0.08</v>
      </c>
      <c r="H19" s="13" t="s">
        <v>30</v>
      </c>
      <c r="I19" s="12">
        <v>0.12</v>
      </c>
      <c r="J19" s="13"/>
      <c r="K19" s="13"/>
      <c r="L19" s="13"/>
      <c r="M19" s="13"/>
      <c r="O19" s="13" t="s">
        <v>49</v>
      </c>
      <c r="P19" s="18">
        <f>P4+R4+T4+P9+R9+T9+P14+R14+T14</f>
        <v>271417.23062381853</v>
      </c>
      <c r="Q19" s="13" t="s">
        <v>49</v>
      </c>
      <c r="R19" s="18">
        <f>P19</f>
        <v>271417.23062381853</v>
      </c>
      <c r="S19" s="13"/>
      <c r="T19" s="13"/>
      <c r="U19" s="13"/>
      <c r="V19" s="13"/>
    </row>
    <row r="20" spans="1:22" ht="16.5" customHeight="1" x14ac:dyDescent="0.25">
      <c r="A20" s="9" t="s">
        <v>15</v>
      </c>
      <c r="B20" s="12">
        <v>8.7999999999999995E-2</v>
      </c>
      <c r="F20" s="13" t="s">
        <v>31</v>
      </c>
      <c r="G20" s="14">
        <f>G18*G19</f>
        <v>80665.406427221169</v>
      </c>
      <c r="H20" s="13" t="s">
        <v>31</v>
      </c>
      <c r="I20" s="14">
        <f>I18*I19</f>
        <v>120998.10964083175</v>
      </c>
      <c r="J20" s="13"/>
      <c r="K20" s="13"/>
      <c r="L20" s="13"/>
      <c r="M20" s="13"/>
      <c r="O20" s="13" t="s">
        <v>50</v>
      </c>
      <c r="P20" s="14">
        <f>B15+C15+D15+V6+V11+V16</f>
        <v>377400</v>
      </c>
      <c r="Q20" s="13" t="s">
        <v>50</v>
      </c>
      <c r="R20" s="14">
        <f>P20</f>
        <v>377400</v>
      </c>
      <c r="S20" s="13"/>
      <c r="T20" s="13"/>
      <c r="U20" s="13"/>
      <c r="V20" s="13"/>
    </row>
    <row r="21" spans="1:22" ht="16.5" customHeight="1" x14ac:dyDescent="0.25">
      <c r="A21" s="9" t="s">
        <v>16</v>
      </c>
      <c r="B21" s="12">
        <v>0.17699999999999999</v>
      </c>
      <c r="F21" s="13" t="s">
        <v>32</v>
      </c>
      <c r="G21" s="14">
        <f>C9+C10+C11</f>
        <v>150000</v>
      </c>
      <c r="H21" s="13" t="s">
        <v>32</v>
      </c>
      <c r="I21" s="14">
        <f>G21</f>
        <v>150000</v>
      </c>
      <c r="J21" s="13"/>
      <c r="K21" s="13"/>
      <c r="L21" s="13"/>
      <c r="M21" s="13"/>
      <c r="O21" s="13" t="s">
        <v>51</v>
      </c>
      <c r="P21" s="14">
        <f>B16+C16+D16</f>
        <v>500100</v>
      </c>
      <c r="Q21" s="13" t="s">
        <v>51</v>
      </c>
      <c r="R21" s="14">
        <f>P21</f>
        <v>500100</v>
      </c>
      <c r="S21" s="13"/>
      <c r="T21" s="13"/>
      <c r="U21" s="13"/>
      <c r="V21" s="13"/>
    </row>
    <row r="22" spans="1:22" ht="16.5" customHeight="1" x14ac:dyDescent="0.25">
      <c r="A22" s="9" t="s">
        <v>17</v>
      </c>
      <c r="B22" s="12">
        <v>0.17</v>
      </c>
      <c r="F22" s="13" t="s">
        <v>30</v>
      </c>
      <c r="G22" s="12">
        <v>0.32</v>
      </c>
      <c r="H22" s="13" t="s">
        <v>30</v>
      </c>
      <c r="I22" s="12">
        <v>0.32</v>
      </c>
      <c r="J22" s="13"/>
      <c r="K22" s="13"/>
      <c r="L22" s="13"/>
      <c r="M22" s="13"/>
      <c r="O22" s="15" t="s">
        <v>52</v>
      </c>
      <c r="P22" s="19">
        <f>P18-P19-P20-P21</f>
        <v>9400.3497164461296</v>
      </c>
      <c r="Q22" s="15" t="s">
        <v>52</v>
      </c>
      <c r="R22" s="19">
        <f>P22</f>
        <v>9400.3497164461296</v>
      </c>
      <c r="S22" s="13"/>
      <c r="T22" s="13"/>
      <c r="U22" s="13"/>
      <c r="V22" s="13"/>
    </row>
    <row r="23" spans="1:22" ht="16.5" customHeight="1" x14ac:dyDescent="0.25">
      <c r="A23" s="9" t="s">
        <v>18</v>
      </c>
      <c r="B23" s="12">
        <v>0.05</v>
      </c>
      <c r="F23" s="13" t="s">
        <v>33</v>
      </c>
      <c r="G23" s="14">
        <f>G21*G22</f>
        <v>48000</v>
      </c>
      <c r="H23" s="13" t="s">
        <v>33</v>
      </c>
      <c r="I23" s="14">
        <f>I21*I22</f>
        <v>48000</v>
      </c>
      <c r="J23" s="13"/>
      <c r="K23" s="13"/>
      <c r="L23" s="13"/>
      <c r="M23" s="13"/>
      <c r="O23" s="13" t="s">
        <v>35</v>
      </c>
      <c r="P23" s="12">
        <v>0.15</v>
      </c>
      <c r="Q23" s="13" t="s">
        <v>35</v>
      </c>
      <c r="R23" s="12">
        <v>0.09</v>
      </c>
      <c r="S23" s="13"/>
      <c r="T23" s="13"/>
      <c r="U23" s="13"/>
      <c r="V23" s="13"/>
    </row>
    <row r="24" spans="1:22" ht="16.5" customHeight="1" x14ac:dyDescent="0.25">
      <c r="A24" s="9" t="s">
        <v>44</v>
      </c>
      <c r="B24" s="12">
        <v>6.4999999999999997E-3</v>
      </c>
      <c r="F24" s="13" t="s">
        <v>34</v>
      </c>
      <c r="G24" s="14">
        <f>G23+G20</f>
        <v>128665.40642722117</v>
      </c>
      <c r="H24" s="13" t="s">
        <v>34</v>
      </c>
      <c r="I24" s="14">
        <f>I23+I20</f>
        <v>168998.10964083177</v>
      </c>
      <c r="J24" s="13"/>
      <c r="K24" s="13"/>
      <c r="L24" s="13"/>
      <c r="M24" s="13"/>
      <c r="O24" s="15" t="s">
        <v>36</v>
      </c>
      <c r="P24" s="16">
        <f>P22*P23</f>
        <v>1410.0524574669193</v>
      </c>
      <c r="Q24" s="15" t="s">
        <v>40</v>
      </c>
      <c r="R24" s="16">
        <f>R22*R23</f>
        <v>846.03147448015159</v>
      </c>
      <c r="S24" s="13"/>
      <c r="T24" s="13"/>
      <c r="U24" s="13"/>
      <c r="V24" s="13"/>
    </row>
    <row r="25" spans="1:22" ht="16.5" customHeight="1" x14ac:dyDescent="0.25">
      <c r="A25" s="9" t="s">
        <v>45</v>
      </c>
      <c r="B25" s="12">
        <v>0.03</v>
      </c>
      <c r="F25" s="13" t="s">
        <v>35</v>
      </c>
      <c r="G25" s="12">
        <v>0.15</v>
      </c>
      <c r="H25" s="13" t="s">
        <v>35</v>
      </c>
      <c r="I25" s="12">
        <v>0.09</v>
      </c>
      <c r="J25" s="13"/>
      <c r="K25" s="13"/>
      <c r="L25" s="13"/>
      <c r="M25" s="13"/>
      <c r="O25" s="13"/>
      <c r="P25" s="12"/>
      <c r="Q25" s="13"/>
      <c r="R25" s="12"/>
      <c r="S25" s="13"/>
      <c r="T25" s="13"/>
      <c r="U25" s="13"/>
      <c r="V25" s="13"/>
    </row>
    <row r="26" spans="1:22" ht="16.5" customHeight="1" x14ac:dyDescent="0.25">
      <c r="A26" s="9" t="s">
        <v>46</v>
      </c>
      <c r="B26" s="12">
        <v>1.6500000000000001E-2</v>
      </c>
      <c r="F26" s="13" t="s">
        <v>36</v>
      </c>
      <c r="G26" s="14">
        <f>G24*G25</f>
        <v>19299.810964083175</v>
      </c>
      <c r="H26" s="15" t="s">
        <v>40</v>
      </c>
      <c r="I26" s="16">
        <f>I24*I25</f>
        <v>15209.829867674858</v>
      </c>
      <c r="J26" s="13"/>
      <c r="K26" s="13"/>
      <c r="L26" s="13"/>
      <c r="M26" s="13"/>
      <c r="O26" s="13"/>
      <c r="P26" s="14"/>
      <c r="Q26" s="15"/>
      <c r="R26" s="16"/>
      <c r="S26" s="13"/>
      <c r="T26" s="13"/>
      <c r="U26" s="13"/>
      <c r="V26" s="13"/>
    </row>
    <row r="27" spans="1:22" ht="16.5" customHeight="1" x14ac:dyDescent="0.25">
      <c r="A27" s="9" t="s">
        <v>47</v>
      </c>
      <c r="B27" s="12">
        <v>7.5999999999999998E-2</v>
      </c>
      <c r="F27" s="13" t="s">
        <v>37</v>
      </c>
      <c r="G27" s="14">
        <f>G24-60000</f>
        <v>68665.406427221169</v>
      </c>
      <c r="H27" s="13"/>
      <c r="I27" s="13"/>
      <c r="J27" s="13"/>
      <c r="K27" s="13"/>
      <c r="L27" s="13"/>
      <c r="M27" s="13"/>
      <c r="O27" s="13"/>
      <c r="P27" s="14"/>
      <c r="Q27" s="13"/>
      <c r="R27" s="13"/>
      <c r="S27" s="13"/>
      <c r="T27" s="13"/>
      <c r="U27" s="13"/>
      <c r="V27" s="13"/>
    </row>
    <row r="28" spans="1:22" ht="16.5" customHeight="1" x14ac:dyDescent="0.25">
      <c r="F28" s="13" t="s">
        <v>35</v>
      </c>
      <c r="G28" s="12">
        <v>0.1</v>
      </c>
      <c r="H28" s="13"/>
      <c r="I28" s="13"/>
      <c r="J28" s="13"/>
      <c r="K28" s="13"/>
      <c r="L28" s="13"/>
      <c r="M28" s="13"/>
      <c r="O28" s="13"/>
      <c r="P28" s="12"/>
      <c r="Q28" s="13"/>
      <c r="R28" s="13"/>
      <c r="S28" s="13"/>
      <c r="T28" s="13"/>
      <c r="U28" s="13"/>
      <c r="V28" s="13"/>
    </row>
    <row r="29" spans="1:22" ht="16.5" customHeight="1" x14ac:dyDescent="0.25">
      <c r="F29" s="13" t="s">
        <v>38</v>
      </c>
      <c r="G29" s="14">
        <f>G27*G28</f>
        <v>6866.5406427221169</v>
      </c>
      <c r="H29" s="13"/>
      <c r="I29" s="13"/>
      <c r="J29" s="13"/>
      <c r="K29" s="13"/>
      <c r="L29" s="13"/>
      <c r="M29" s="13"/>
      <c r="O29" s="13"/>
      <c r="P29" s="14"/>
      <c r="Q29" s="13"/>
      <c r="R29" s="13"/>
      <c r="S29" s="13"/>
      <c r="T29" s="13"/>
      <c r="U29" s="13"/>
      <c r="V29" s="13"/>
    </row>
    <row r="30" spans="1:22" ht="16.5" customHeight="1" x14ac:dyDescent="0.25">
      <c r="F30" s="15" t="s">
        <v>39</v>
      </c>
      <c r="G30" s="16">
        <f>G29+G26</f>
        <v>26166.351606805292</v>
      </c>
      <c r="H30" s="13"/>
      <c r="I30" s="13"/>
      <c r="J30" s="13"/>
      <c r="K30" s="13"/>
      <c r="L30" s="13"/>
      <c r="M30" s="13"/>
      <c r="O30" s="15"/>
      <c r="P30" s="16"/>
      <c r="Q30" s="13"/>
      <c r="R30" s="13"/>
      <c r="S30" s="13"/>
      <c r="T30" s="13"/>
      <c r="U30" s="13"/>
      <c r="V30" s="13"/>
    </row>
    <row r="31" spans="1:22" ht="16.5" customHeight="1" x14ac:dyDescent="0.25">
      <c r="F31" s="25" t="s">
        <v>41</v>
      </c>
      <c r="G31" s="25"/>
      <c r="H31" s="25"/>
      <c r="I31" s="25"/>
      <c r="J31" s="25"/>
      <c r="K31" s="25"/>
      <c r="L31" s="25"/>
      <c r="M31" s="17">
        <f>G6+G11+G16+I6+I11+I16+K6+K11+K16+M6+M11+M16+G30+I26</f>
        <v>274641.60113421548</v>
      </c>
      <c r="O31" s="25" t="s">
        <v>43</v>
      </c>
      <c r="P31" s="25"/>
      <c r="Q31" s="25"/>
      <c r="R31" s="25"/>
      <c r="S31" s="25"/>
      <c r="T31" s="25"/>
      <c r="U31" s="25"/>
      <c r="V31" s="17">
        <f>P6+R6+T6+V6+P11+R11+T11+V11+P16+R16+T16+V16+P24+R24</f>
        <v>233639.11455576558</v>
      </c>
    </row>
  </sheetData>
  <mergeCells count="41">
    <mergeCell ref="Q13:R13"/>
    <mergeCell ref="S13:T13"/>
    <mergeCell ref="U13:V13"/>
    <mergeCell ref="O17:P17"/>
    <mergeCell ref="Q17:R17"/>
    <mergeCell ref="F31:L31"/>
    <mergeCell ref="O1:V1"/>
    <mergeCell ref="O2:V2"/>
    <mergeCell ref="O3:P3"/>
    <mergeCell ref="Q3:R3"/>
    <mergeCell ref="S3:T3"/>
    <mergeCell ref="U3:V3"/>
    <mergeCell ref="O7:V7"/>
    <mergeCell ref="O8:P8"/>
    <mergeCell ref="Q8:R8"/>
    <mergeCell ref="S8:T8"/>
    <mergeCell ref="U8:V8"/>
    <mergeCell ref="O12:V12"/>
    <mergeCell ref="H3:I3"/>
    <mergeCell ref="O31:U31"/>
    <mergeCell ref="O13:P13"/>
    <mergeCell ref="F2:M2"/>
    <mergeCell ref="F1:M1"/>
    <mergeCell ref="A1:D1"/>
    <mergeCell ref="F17:G17"/>
    <mergeCell ref="H17:I17"/>
    <mergeCell ref="A13:D13"/>
    <mergeCell ref="F3:G3"/>
    <mergeCell ref="A7:D7"/>
    <mergeCell ref="F7:M7"/>
    <mergeCell ref="F8:G8"/>
    <mergeCell ref="H8:I8"/>
    <mergeCell ref="J8:K8"/>
    <mergeCell ref="L8:M8"/>
    <mergeCell ref="F12:M12"/>
    <mergeCell ref="F13:G13"/>
    <mergeCell ref="H13:I13"/>
    <mergeCell ref="J13:K13"/>
    <mergeCell ref="L13:M13"/>
    <mergeCell ref="J3:K3"/>
    <mergeCell ref="L3:M3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Exemplo 01 | 206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Rodrigues, Denner (LatAm)</dc:creator>
  <cp:lastModifiedBy>Rodrigues, Denner (LatAm)</cp:lastModifiedBy>
  <dcterms:created xsi:type="dcterms:W3CDTF">2026-07-09T18:19:39Z</dcterms:created>
  <dcterms:modified xsi:type="dcterms:W3CDTF">2026-07-21T18:40:46Z</dcterms:modified>
</cp:coreProperties>
</file>